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7350"/>
  </bookViews>
  <sheets>
    <sheet name="пояснительная" sheetId="1" r:id="rId1"/>
    <sheet name="отчет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6" i="1"/>
  <c r="J41" i="2"/>
  <c r="I94" i="1" l="1"/>
  <c r="H43" i="2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2"/>
  <c r="C44"/>
  <c r="C45"/>
  <c r="C46"/>
  <c r="C47"/>
  <c r="C48"/>
  <c r="C17"/>
  <c r="C11"/>
  <c r="C8"/>
  <c r="I10" i="1"/>
  <c r="E6"/>
  <c r="I31"/>
  <c r="I26"/>
  <c r="I24"/>
  <c r="I61"/>
  <c r="I101"/>
  <c r="I30"/>
  <c r="I97"/>
  <c r="H11" i="2"/>
  <c r="J48"/>
  <c r="I48"/>
  <c r="H48"/>
  <c r="H17"/>
  <c r="J27"/>
  <c r="J29"/>
  <c r="J37"/>
  <c r="J26"/>
  <c r="J45"/>
  <c r="J30"/>
  <c r="J11"/>
  <c r="I37"/>
  <c r="I26"/>
  <c r="I29"/>
  <c r="I27"/>
  <c r="I11"/>
  <c r="I30"/>
  <c r="I41"/>
  <c r="H46"/>
  <c r="H37"/>
  <c r="H45"/>
  <c r="H27"/>
  <c r="H29"/>
  <c r="H26"/>
  <c r="H30"/>
  <c r="H41"/>
  <c r="F33"/>
  <c r="F25"/>
  <c r="F16"/>
  <c r="F13"/>
  <c r="I103" i="1" l="1"/>
  <c r="F15" i="2"/>
  <c r="F49" s="1"/>
  <c r="E33"/>
  <c r="E25"/>
  <c r="E16"/>
  <c r="E13"/>
  <c r="E15" l="1"/>
  <c r="E49" s="1"/>
  <c r="D25"/>
  <c r="G42"/>
  <c r="G11"/>
  <c r="H13"/>
  <c r="G35" l="1"/>
  <c r="G36"/>
  <c r="G39"/>
  <c r="G40"/>
  <c r="G44"/>
  <c r="G47"/>
  <c r="G34"/>
  <c r="G31"/>
  <c r="G32"/>
  <c r="G28"/>
  <c r="G23"/>
  <c r="G24"/>
  <c r="I16"/>
  <c r="D16"/>
  <c r="G18"/>
  <c r="G19"/>
  <c r="G20"/>
  <c r="G21"/>
  <c r="G22"/>
  <c r="G46"/>
  <c r="J25"/>
  <c r="G45"/>
  <c r="G38"/>
  <c r="J33" l="1"/>
  <c r="J16"/>
  <c r="I33"/>
  <c r="G41"/>
  <c r="C41" s="1"/>
  <c r="G27"/>
  <c r="G29"/>
  <c r="G30"/>
  <c r="G43"/>
  <c r="C43" s="1"/>
  <c r="G48"/>
  <c r="G9"/>
  <c r="G10"/>
  <c r="G12"/>
  <c r="G8"/>
  <c r="J15" l="1"/>
  <c r="H25"/>
  <c r="G26"/>
  <c r="G25" s="1"/>
  <c r="H33"/>
  <c r="G37"/>
  <c r="G33" s="1"/>
  <c r="G17"/>
  <c r="G16" s="1"/>
  <c r="H16"/>
  <c r="G13"/>
  <c r="I25"/>
  <c r="I15" s="1"/>
  <c r="G9" i="1"/>
  <c r="H15" i="2" l="1"/>
  <c r="G15"/>
  <c r="G49" s="1"/>
  <c r="D13"/>
  <c r="C16"/>
  <c r="C13" l="1"/>
  <c r="D23" l="1"/>
  <c r="D32"/>
  <c r="D33"/>
  <c r="D39"/>
  <c r="I13"/>
  <c r="J13"/>
  <c r="D15" l="1"/>
  <c r="D49" l="1"/>
  <c r="C15"/>
  <c r="I49"/>
  <c r="J49"/>
  <c r="C49" l="1"/>
  <c r="H49"/>
</calcChain>
</file>

<file path=xl/sharedStrings.xml><?xml version="1.0" encoding="utf-8"?>
<sst xmlns="http://schemas.openxmlformats.org/spreadsheetml/2006/main" count="247" uniqueCount="165">
  <si>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</si>
  <si>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</si>
  <si>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</si>
  <si>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</si>
  <si>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</si>
  <si>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</si>
  <si>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</si>
  <si>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</si>
  <si>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</si>
  <si>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</si>
  <si>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</si>
  <si>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</si>
  <si>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</si>
  <si>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</si>
  <si>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</si>
  <si>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</si>
  <si>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</si>
  <si>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</si>
  <si>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</si>
  <si>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</si>
  <si>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</si>
  <si>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</si>
  <si>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</si>
  <si>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</si>
  <si>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</si>
  <si>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</si>
  <si>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</si>
  <si>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</si>
  <si>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</si>
  <si>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</si>
  <si>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</si>
  <si>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</si>
  <si>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</si>
  <si>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</si>
  <si>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</si>
  <si>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</si>
  <si>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</si>
  <si>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</si>
  <si>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</si>
  <si>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</si>
  <si>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</si>
  <si>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</si>
  <si>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</si>
  <si>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</si>
  <si>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</si>
  <si>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</si>
  <si>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</si>
  <si>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</si>
  <si>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</si>
  <si>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</si>
  <si>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</si>
  <si>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</si>
  <si>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</si>
  <si>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</si>
  <si>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</si>
  <si>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</si>
  <si>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</si>
  <si>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</si>
  <si>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</si>
  <si>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</si>
  <si>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</si>
  <si>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</si>
  <si>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</si>
  <si>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</si>
  <si>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</si>
  <si>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</si>
  <si>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</si>
  <si>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</si>
  <si>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</si>
  <si>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6. Оплата прочих услуг и работ (159) составило: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</si>
  <si>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</si>
  <si>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</si>
  <si>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</si>
  <si>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</si>
  <si>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</si>
  <si>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</si>
  <si>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</si>
  <si>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</si>
  <si>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</si>
  <si>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</si>
  <si>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техподдержка сайта</t>
  </si>
  <si>
    <t xml:space="preserve"> -хозтовары – </t>
  </si>
  <si>
    <t xml:space="preserve"> - Стипендия 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</si>
  <si>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</si>
  <si>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</si>
  <si>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</si>
  <si>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</si>
  <si>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</si>
  <si>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</si>
  <si>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</si>
  <si>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</si>
  <si>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Компенсация за питание  и проездной билет детям-сиротам</t>
  </si>
  <si>
    <t xml:space="preserve"> -ГСМ  </t>
  </si>
  <si>
    <t>Мендгазиева М.</t>
  </si>
  <si>
    <t>Ажибаева А.</t>
  </si>
  <si>
    <t xml:space="preserve"> - услуги интернета</t>
  </si>
  <si>
    <t xml:space="preserve"> -питьевая вода</t>
  </si>
  <si>
    <t>Сумма доходов и расходов за  2 квартал</t>
  </si>
  <si>
    <t xml:space="preserve"> - Приобретение учебно-методической литературы</t>
  </si>
  <si>
    <t xml:space="preserve">II.Расходы за 3 квартал составили </t>
  </si>
  <si>
    <t>4 квартал по ГККП "Алматинский казахский государственынй гуманитарно-педагогический колледж № 1"</t>
  </si>
  <si>
    <t xml:space="preserve"> - установка пожарной сигнализаций</t>
  </si>
  <si>
    <t>Стимулирующие выплаты</t>
  </si>
  <si>
    <t xml:space="preserve"> - Возврат в бюджет МБ</t>
  </si>
  <si>
    <t xml:space="preserve"> - Страхование автомобиля</t>
  </si>
  <si>
    <t xml:space="preserve"> -заправка картриджей</t>
  </si>
  <si>
    <t xml:space="preserve">спонорской помощи нет </t>
  </si>
  <si>
    <t xml:space="preserve"> - ремонт автомобиля</t>
  </si>
  <si>
    <t xml:space="preserve"> - антивирусная программа</t>
  </si>
  <si>
    <t>План на 20223год</t>
  </si>
  <si>
    <t>Питание детей-сирот в столовой</t>
  </si>
  <si>
    <t xml:space="preserve"> - Питание детей в столовой</t>
  </si>
  <si>
    <t xml:space="preserve"> - обслуживание видеонаблюдения</t>
  </si>
  <si>
    <t xml:space="preserve"> -  журналы</t>
  </si>
  <si>
    <t>Сумма доходов и расходов за  3 квартал</t>
  </si>
  <si>
    <t xml:space="preserve"> -Земельный налог</t>
  </si>
  <si>
    <t>Приобретение основных средств и учебно-методической литературы</t>
  </si>
  <si>
    <t xml:space="preserve"> -модернизпция учебных кабинетов</t>
  </si>
  <si>
    <t>Сумма доходов и расходов за  4 квартал</t>
  </si>
  <si>
    <t>октябрь</t>
  </si>
  <si>
    <t>ноябрь</t>
  </si>
  <si>
    <t>декабрь</t>
  </si>
  <si>
    <t>ОТЧЕТ О ДОХОДАХ И РАСХОДАХ за 4 квартал 2023 года</t>
  </si>
  <si>
    <t>I.Доходы за 4 квартал 2023 года составили ___________, из них:</t>
  </si>
  <si>
    <t xml:space="preserve"> - установка устройства к турникету</t>
  </si>
  <si>
    <t xml:space="preserve"> - взнос в ассоциацию</t>
  </si>
  <si>
    <t xml:space="preserve"> -замок</t>
  </si>
  <si>
    <t xml:space="preserve"> - Возврат налога</t>
  </si>
  <si>
    <t xml:space="preserve"> - чистка канализации</t>
  </si>
  <si>
    <t xml:space="preserve"> -тележка</t>
  </si>
  <si>
    <t xml:space="preserve"> -подушки в общежитие</t>
  </si>
  <si>
    <t xml:space="preserve"> - шины </t>
  </si>
  <si>
    <t xml:space="preserve"> - шатер</t>
  </si>
  <si>
    <t xml:space="preserve"> - колеса для тележки</t>
  </si>
  <si>
    <t xml:space="preserve"> - кабель, розетки</t>
  </si>
  <si>
    <t xml:space="preserve"> - кран для монометра</t>
  </si>
  <si>
    <t xml:space="preserve"> - поверка монометра</t>
  </si>
  <si>
    <t xml:space="preserve"> - маршрутизатор, роутер</t>
  </si>
  <si>
    <t xml:space="preserve"> - лампочка</t>
  </si>
  <si>
    <t xml:space="preserve"> - изгтовление плана эвакуации</t>
  </si>
  <si>
    <t xml:space="preserve"> -канцтовары</t>
  </si>
  <si>
    <t xml:space="preserve"> -дезинфекция</t>
  </si>
  <si>
    <t xml:space="preserve"> -зачетные книжки, студбилеты</t>
  </si>
  <si>
    <t xml:space="preserve"> - промывка</t>
  </si>
  <si>
    <t xml:space="preserve"> - установка видеонаблюдения</t>
  </si>
  <si>
    <t xml:space="preserve"> -стремянка</t>
  </si>
  <si>
    <t xml:space="preserve"> - ковровые дорожки</t>
  </si>
  <si>
    <t xml:space="preserve"> - изготовление выдвижных ворот</t>
  </si>
  <si>
    <t xml:space="preserve"> - санобрезка деревьев</t>
  </si>
  <si>
    <t xml:space="preserve"> - для бочка унитаза арматура</t>
  </si>
  <si>
    <t xml:space="preserve"> - замена и ремонт удичных прожекторов</t>
  </si>
  <si>
    <t xml:space="preserve"> - насос</t>
  </si>
  <si>
    <t xml:space="preserve"> - международная стажировка</t>
  </si>
  <si>
    <t xml:space="preserve"> -отключение и подключение, поверка счетчиков</t>
  </si>
  <si>
    <t xml:space="preserve"> - ИТС</t>
  </si>
  <si>
    <t xml:space="preserve"> - прачечные услуги</t>
  </si>
  <si>
    <t xml:space="preserve"> - гирлянда</t>
  </si>
  <si>
    <t xml:space="preserve"> - банер</t>
  </si>
  <si>
    <t xml:space="preserve"> - продление доменного имени</t>
  </si>
  <si>
    <t xml:space="preserve"> - разработка сметы на ремонт</t>
  </si>
  <si>
    <t xml:space="preserve"> - замена прибора холодной воды </t>
  </si>
  <si>
    <t xml:space="preserve"> - зоформление актового зала </t>
  </si>
  <si>
    <t xml:space="preserve"> - мольберт</t>
  </si>
  <si>
    <t xml:space="preserve"> - глянцевая бумага, цветная бумага </t>
  </si>
  <si>
    <t xml:space="preserve"> - национальные костюмы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</si>
</sst>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"/>
    <numFmt numFmtId="165" formatCode="_-* #,##0.0_р_._-;\-* #,##0.0_р_._-;_-* &quot;-&quot;?_р_._-;_-@_-"/>
    <numFmt numFmtId="166" formatCode="#,##0.0_ ;\-#,##0.0\ "/>
  </numFmts>
  <fonts count="2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5" fontId="18" fillId="2" borderId="6" xfId="1" applyNumberFormat="1" applyFont="1" applyFill="1" applyBorder="1" applyAlignment="1">
      <alignment horizontal="center" vertical="center" wrapText="1"/>
    </xf>
    <xf numFmtId="165" fontId="18" fillId="2" borderId="6" xfId="1" applyNumberFormat="1" applyFont="1" applyFill="1" applyBorder="1" applyAlignment="1">
      <alignment horizontal="center"/>
    </xf>
    <xf numFmtId="165" fontId="18" fillId="2" borderId="6" xfId="1" applyNumberFormat="1" applyFont="1" applyFill="1" applyBorder="1" applyAlignment="1">
      <alignment horizontal="center" vertical="top" wrapText="1"/>
    </xf>
    <xf numFmtId="164" fontId="17" fillId="2" borderId="6" xfId="1" applyNumberFormat="1" applyFont="1" applyFill="1" applyBorder="1" applyAlignment="1">
      <alignment horizontal="center" vertical="top" wrapText="1"/>
    </xf>
    <xf numFmtId="164" fontId="17" fillId="0" borderId="6" xfId="1" applyNumberFormat="1" applyFont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top" wrapText="1"/>
    </xf>
    <xf numFmtId="165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4" fontId="1" fillId="0" borderId="0" xfId="0" applyNumberFormat="1" applyFont="1"/>
    <xf numFmtId="0" fontId="21" fillId="0" borderId="0" xfId="0" applyFont="1"/>
    <xf numFmtId="165" fontId="18" fillId="2" borderId="6" xfId="1" applyNumberFormat="1" applyFont="1" applyFill="1" applyBorder="1" applyAlignment="1">
      <alignment horizontal="center" vertical="center"/>
    </xf>
    <xf numFmtId="165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4" fontId="17" fillId="0" borderId="0" xfId="1" applyNumberFormat="1" applyFont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/>
    <xf numFmtId="165" fontId="22" fillId="0" borderId="0" xfId="0" applyNumberFormat="1" applyFont="1"/>
    <xf numFmtId="164" fontId="2" fillId="0" borderId="0" xfId="0" applyNumberFormat="1" applyFont="1"/>
    <xf numFmtId="0" fontId="1" fillId="2" borderId="0" xfId="0" applyFont="1" applyFill="1"/>
    <xf numFmtId="164" fontId="23" fillId="0" borderId="0" xfId="0" applyNumberFormat="1" applyFont="1"/>
    <xf numFmtId="165" fontId="23" fillId="0" borderId="0" xfId="0" applyNumberFormat="1" applyFont="1"/>
    <xf numFmtId="164" fontId="1" fillId="2" borderId="0" xfId="0" applyNumberFormat="1" applyFont="1" applyFill="1"/>
    <xf numFmtId="165" fontId="1" fillId="0" borderId="0" xfId="0" applyNumberFormat="1" applyFont="1"/>
    <xf numFmtId="166" fontId="19" fillId="2" borderId="6" xfId="1" applyNumberFormat="1" applyFont="1" applyFill="1" applyBorder="1" applyAlignme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tabSelected="1" workbookViewId="0">
      <selection activeCell="A105" sqref="A105:H107"/>
    </sheetView>
  </sheetViews>
  <sheetFormatPr defaultColWidth="9.140625" defaultRowHeight="15.75"/>
  <cols>
    <col min="1" max="8" width="9.140625" style="1"/>
    <col min="9" max="9" width="9.5703125" style="1" bestFit="1" customWidth="1"/>
    <col min="10" max="12" width="9.140625" style="1"/>
    <col min="13" max="13" width="9.140625" style="1" customWidth="1"/>
    <col min="14" max="16384" width="9.140625" style="1"/>
  </cols>
  <sheetData>
    <row r="1" spans="1:14">
      <c r="A1" s="6" t="s">
        <v>36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>
      <c r="A2" s="35" t="s">
        <v>100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>
      <c r="A4" s="3" t="s">
        <v>78</v>
      </c>
      <c r="B4" s="3"/>
      <c r="C4" s="3"/>
      <c r="D4" s="32" t="s">
        <v>77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>
      <c r="A6" s="3" t="s">
        <v>123</v>
      </c>
      <c r="B6" s="4"/>
      <c r="C6" s="4"/>
      <c r="D6" s="4"/>
      <c r="E6" s="5">
        <f>E7+40605.8</f>
        <v>413469</v>
      </c>
      <c r="F6" s="5" t="s">
        <v>83</v>
      </c>
      <c r="G6" s="4"/>
      <c r="H6" s="4"/>
      <c r="I6" s="4"/>
      <c r="J6" s="4"/>
      <c r="K6" s="2"/>
      <c r="L6" s="2"/>
      <c r="M6" s="2"/>
      <c r="N6" s="2"/>
    </row>
    <row r="7" spans="1:14">
      <c r="A7" s="3" t="s">
        <v>1</v>
      </c>
      <c r="B7" s="4"/>
      <c r="C7" s="5"/>
      <c r="D7" s="4"/>
      <c r="E7" s="5">
        <v>372863.2</v>
      </c>
      <c r="F7" s="5" t="s">
        <v>83</v>
      </c>
      <c r="G7" s="4"/>
      <c r="H7" s="4"/>
      <c r="I7" s="4"/>
      <c r="J7" s="4"/>
      <c r="K7" s="2"/>
      <c r="L7" s="2"/>
      <c r="M7" s="2"/>
      <c r="N7" s="2"/>
    </row>
    <row r="8" spans="1:14">
      <c r="A8" s="3" t="s">
        <v>99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>
      <c r="A9" s="3" t="s">
        <v>84</v>
      </c>
      <c r="B9" s="4"/>
      <c r="C9" s="4"/>
      <c r="D9" s="4"/>
      <c r="E9" s="4"/>
      <c r="F9" s="4"/>
      <c r="G9" s="5">
        <f>I10+I11+I12+I13+I14+I15</f>
        <v>171318.9</v>
      </c>
      <c r="H9" s="5" t="s">
        <v>85</v>
      </c>
      <c r="I9" s="4"/>
      <c r="J9" s="4"/>
      <c r="K9" s="2"/>
      <c r="L9" s="2"/>
      <c r="M9" s="2"/>
      <c r="N9" s="2"/>
    </row>
    <row r="10" spans="1:14">
      <c r="A10" s="4" t="s">
        <v>2</v>
      </c>
      <c r="B10" s="4"/>
      <c r="C10" s="5"/>
      <c r="D10" s="4"/>
      <c r="E10" s="4"/>
      <c r="F10" s="4"/>
      <c r="G10" s="4"/>
      <c r="H10" s="4"/>
      <c r="I10" s="5">
        <f>154109.8-I11</f>
        <v>153686.5</v>
      </c>
      <c r="J10" s="5" t="s">
        <v>83</v>
      </c>
      <c r="K10" s="42"/>
      <c r="L10" s="2"/>
      <c r="M10" s="2"/>
      <c r="N10" s="2"/>
    </row>
    <row r="11" spans="1:14">
      <c r="A11" s="4" t="s">
        <v>3</v>
      </c>
      <c r="B11" s="4"/>
      <c r="C11" s="4"/>
      <c r="D11" s="4"/>
      <c r="E11" s="4"/>
      <c r="F11" s="4"/>
      <c r="G11" s="4"/>
      <c r="H11" s="4"/>
      <c r="I11" s="40">
        <v>423.3</v>
      </c>
      <c r="J11" s="5" t="s">
        <v>83</v>
      </c>
      <c r="K11" s="2"/>
      <c r="L11" s="2"/>
      <c r="M11" s="2"/>
      <c r="N11" s="2"/>
    </row>
    <row r="12" spans="1:14">
      <c r="A12" s="4" t="s">
        <v>89</v>
      </c>
      <c r="B12" s="4"/>
      <c r="C12" s="4"/>
      <c r="D12" s="4"/>
      <c r="E12" s="4"/>
      <c r="F12" s="4"/>
      <c r="G12" s="4"/>
      <c r="H12" s="4"/>
      <c r="I12" s="40"/>
      <c r="J12" s="5" t="s">
        <v>83</v>
      </c>
      <c r="K12" s="42"/>
      <c r="L12" s="2"/>
      <c r="M12" s="2"/>
      <c r="N12" s="2"/>
    </row>
    <row r="13" spans="1:14">
      <c r="A13" s="4" t="s">
        <v>86</v>
      </c>
      <c r="B13" s="4"/>
      <c r="C13" s="4"/>
      <c r="D13" s="5"/>
      <c r="E13" s="4"/>
      <c r="F13" s="4"/>
      <c r="G13" s="4"/>
      <c r="H13" s="4"/>
      <c r="I13" s="5">
        <v>8545.2000000000007</v>
      </c>
      <c r="J13" s="5" t="s">
        <v>83</v>
      </c>
      <c r="K13" s="2"/>
      <c r="L13" s="2"/>
      <c r="M13" s="2"/>
      <c r="N13" s="2"/>
    </row>
    <row r="14" spans="1:14">
      <c r="A14" s="4" t="s">
        <v>87</v>
      </c>
      <c r="B14" s="4"/>
      <c r="C14" s="4"/>
      <c r="D14" s="4"/>
      <c r="E14" s="4"/>
      <c r="F14" s="4"/>
      <c r="G14" s="4"/>
      <c r="H14" s="5"/>
      <c r="I14" s="5">
        <v>4434.3999999999996</v>
      </c>
      <c r="J14" s="5" t="s">
        <v>83</v>
      </c>
      <c r="K14" s="2"/>
      <c r="L14" s="2"/>
      <c r="M14" s="2"/>
      <c r="N14" s="2"/>
    </row>
    <row r="15" spans="1:14">
      <c r="A15" s="4" t="s">
        <v>88</v>
      </c>
      <c r="B15" s="4"/>
      <c r="C15" s="4"/>
      <c r="D15" s="4"/>
      <c r="E15" s="4"/>
      <c r="F15" s="4"/>
      <c r="G15" s="4"/>
      <c r="H15" s="5"/>
      <c r="I15" s="5">
        <v>4229.5</v>
      </c>
      <c r="J15" s="5" t="s">
        <v>83</v>
      </c>
      <c r="K15" s="2"/>
      <c r="L15" s="2"/>
      <c r="M15" s="2"/>
      <c r="N15" s="2"/>
    </row>
    <row r="16" spans="1:14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>
      <c r="A17" s="4" t="s">
        <v>5</v>
      </c>
      <c r="B17" s="4"/>
      <c r="C17" s="5"/>
      <c r="D17" s="4"/>
      <c r="E17" s="4"/>
      <c r="F17" s="4"/>
      <c r="G17" s="4"/>
      <c r="H17" s="4"/>
      <c r="I17" s="5">
        <v>3944.8</v>
      </c>
      <c r="J17" s="5" t="s">
        <v>83</v>
      </c>
      <c r="K17" s="2"/>
      <c r="L17" s="2"/>
      <c r="M17" s="2"/>
      <c r="N17" s="2"/>
    </row>
    <row r="18" spans="1:14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>
      <c r="A19" s="4" t="s">
        <v>7</v>
      </c>
      <c r="B19" s="4"/>
      <c r="C19" s="4"/>
      <c r="D19" s="4"/>
      <c r="E19" s="4"/>
      <c r="F19" s="4"/>
      <c r="G19" s="4"/>
      <c r="H19" s="4"/>
      <c r="I19" s="5">
        <v>742.7</v>
      </c>
      <c r="J19" s="5" t="s">
        <v>83</v>
      </c>
      <c r="K19" s="2"/>
      <c r="L19" s="2"/>
      <c r="M19" s="2"/>
      <c r="N19" s="2"/>
    </row>
    <row r="20" spans="1:14">
      <c r="A20" s="4" t="s">
        <v>8</v>
      </c>
      <c r="B20" s="4"/>
      <c r="C20" s="4"/>
      <c r="D20" s="4"/>
      <c r="E20" s="4"/>
      <c r="F20" s="4"/>
      <c r="G20" s="4"/>
      <c r="H20" s="4"/>
      <c r="I20" s="5">
        <v>322</v>
      </c>
      <c r="J20" s="5" t="s">
        <v>83</v>
      </c>
      <c r="K20" s="2"/>
      <c r="L20" s="2"/>
      <c r="M20" s="2"/>
      <c r="N20" s="2"/>
    </row>
    <row r="21" spans="1:14">
      <c r="A21" s="4" t="s">
        <v>9</v>
      </c>
      <c r="B21" s="4"/>
      <c r="C21" s="5"/>
      <c r="D21" s="4"/>
      <c r="E21" s="4"/>
      <c r="F21" s="4"/>
      <c r="G21" s="4"/>
      <c r="H21" s="4"/>
      <c r="I21" s="5">
        <v>3085.5</v>
      </c>
      <c r="J21" s="5" t="s">
        <v>83</v>
      </c>
      <c r="K21" s="2"/>
      <c r="L21" s="2"/>
      <c r="M21" s="2"/>
      <c r="N21" s="2"/>
    </row>
    <row r="22" spans="1:14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>
      <c r="A23" s="4" t="s">
        <v>126</v>
      </c>
      <c r="B23" s="4"/>
      <c r="C23" s="4"/>
      <c r="D23" s="4"/>
      <c r="E23" s="4"/>
      <c r="F23" s="4"/>
      <c r="G23" s="4"/>
      <c r="H23" s="4"/>
      <c r="I23" s="5">
        <v>85</v>
      </c>
      <c r="J23" s="4" t="s">
        <v>83</v>
      </c>
      <c r="K23" s="2"/>
      <c r="L23" s="2"/>
      <c r="M23" s="2"/>
      <c r="N23" s="2"/>
    </row>
    <row r="24" spans="1:14">
      <c r="A24" s="4" t="s">
        <v>140</v>
      </c>
      <c r="B24" s="4"/>
      <c r="C24" s="4"/>
      <c r="D24" s="5"/>
      <c r="E24" s="4"/>
      <c r="F24" s="4"/>
      <c r="G24" s="4"/>
      <c r="H24" s="4"/>
      <c r="I24" s="5">
        <f>71.5+58</f>
        <v>129.5</v>
      </c>
      <c r="J24" s="5" t="s">
        <v>83</v>
      </c>
      <c r="K24" s="2"/>
      <c r="L24" s="2"/>
      <c r="M24" s="2"/>
      <c r="N24" s="2"/>
    </row>
    <row r="25" spans="1:14">
      <c r="A25" s="4" t="s">
        <v>145</v>
      </c>
      <c r="B25" s="4"/>
      <c r="C25" s="4"/>
      <c r="D25" s="5"/>
      <c r="E25" s="4"/>
      <c r="F25" s="4"/>
      <c r="G25" s="4"/>
      <c r="H25" s="4"/>
      <c r="I25" s="5">
        <v>35.5</v>
      </c>
      <c r="J25" s="5" t="s">
        <v>83</v>
      </c>
      <c r="K25" s="2"/>
      <c r="L25" s="2"/>
      <c r="M25" s="2"/>
      <c r="N25" s="2"/>
    </row>
    <row r="26" spans="1:14">
      <c r="A26" s="4" t="s">
        <v>81</v>
      </c>
      <c r="B26" s="4"/>
      <c r="C26" s="4"/>
      <c r="D26" s="5"/>
      <c r="E26" s="4"/>
      <c r="F26" s="4"/>
      <c r="G26" s="4"/>
      <c r="H26" s="4"/>
      <c r="I26" s="5">
        <f>100.2+17.2+30.8+84.1+6+8.3+3.5+19.3+40.3+138.4+10.2+39.5+38.1</f>
        <v>535.9</v>
      </c>
      <c r="J26" s="5" t="s">
        <v>83</v>
      </c>
      <c r="K26" s="2"/>
      <c r="L26" s="2"/>
      <c r="M26" s="2"/>
      <c r="N26" s="2"/>
    </row>
    <row r="27" spans="1:14">
      <c r="A27" s="4" t="s">
        <v>129</v>
      </c>
      <c r="B27" s="4"/>
      <c r="C27" s="4"/>
      <c r="D27" s="5"/>
      <c r="E27" s="4"/>
      <c r="F27" s="4"/>
      <c r="G27" s="4"/>
      <c r="H27" s="4"/>
      <c r="I27" s="5">
        <v>43</v>
      </c>
      <c r="J27" s="4" t="s">
        <v>83</v>
      </c>
      <c r="K27" s="2"/>
      <c r="L27" s="2"/>
      <c r="M27" s="2"/>
      <c r="N27" s="2"/>
    </row>
    <row r="28" spans="1:14">
      <c r="A28" s="4" t="s">
        <v>130</v>
      </c>
      <c r="B28" s="4"/>
      <c r="C28" s="4"/>
      <c r="D28" s="4"/>
      <c r="E28" s="4"/>
      <c r="F28" s="4"/>
      <c r="G28" s="4"/>
      <c r="H28" s="4"/>
      <c r="I28" s="5">
        <v>86.4</v>
      </c>
      <c r="J28" s="4" t="s">
        <v>83</v>
      </c>
      <c r="K28" s="2"/>
      <c r="L28" s="2"/>
      <c r="M28" s="2"/>
      <c r="N28" s="2"/>
    </row>
    <row r="29" spans="1:14" ht="17.25" customHeight="1">
      <c r="A29" s="4" t="s">
        <v>113</v>
      </c>
      <c r="B29" s="4"/>
      <c r="C29" s="4"/>
      <c r="D29" s="4"/>
      <c r="E29" s="4"/>
      <c r="F29" s="4"/>
      <c r="G29" s="4"/>
      <c r="H29" s="4"/>
      <c r="I29" s="5">
        <v>475.8</v>
      </c>
      <c r="J29" s="5" t="s">
        <v>83</v>
      </c>
      <c r="K29" s="2"/>
      <c r="L29" s="2"/>
      <c r="M29" s="2"/>
      <c r="N29" s="2"/>
    </row>
    <row r="30" spans="1:14" ht="17.25" customHeight="1">
      <c r="A30" s="4" t="s">
        <v>131</v>
      </c>
      <c r="B30" s="4"/>
      <c r="C30" s="4"/>
      <c r="D30" s="4"/>
      <c r="E30" s="4"/>
      <c r="F30" s="4"/>
      <c r="G30" s="4"/>
      <c r="H30" s="4"/>
      <c r="I30" s="5">
        <f>143.2+138.8</f>
        <v>282</v>
      </c>
      <c r="J30" s="5" t="s">
        <v>83</v>
      </c>
      <c r="K30" s="2"/>
      <c r="L30" s="2"/>
      <c r="M30" s="2"/>
      <c r="N30" s="2"/>
    </row>
    <row r="31" spans="1:14" ht="17.25" customHeight="1">
      <c r="A31" s="4" t="s">
        <v>163</v>
      </c>
      <c r="B31" s="4"/>
      <c r="C31" s="4"/>
      <c r="D31" s="4"/>
      <c r="E31" s="4"/>
      <c r="F31" s="4"/>
      <c r="G31" s="4"/>
      <c r="H31" s="4"/>
      <c r="I31" s="5">
        <f>66.7+136.5</f>
        <v>203.2</v>
      </c>
      <c r="J31" s="5" t="s">
        <v>83</v>
      </c>
      <c r="K31" s="2"/>
      <c r="L31" s="2"/>
      <c r="M31" s="2"/>
      <c r="N31" s="2"/>
    </row>
    <row r="32" spans="1:14" ht="17.25" customHeight="1">
      <c r="A32" s="4" t="s">
        <v>132</v>
      </c>
      <c r="B32" s="4"/>
      <c r="C32" s="4"/>
      <c r="D32" s="4"/>
      <c r="E32" s="4"/>
      <c r="F32" s="4"/>
      <c r="G32" s="4"/>
      <c r="H32" s="4"/>
      <c r="I32" s="5">
        <v>183</v>
      </c>
      <c r="J32" s="5" t="s">
        <v>83</v>
      </c>
      <c r="K32" s="2"/>
      <c r="L32" s="2"/>
      <c r="M32" s="2"/>
      <c r="N32" s="2"/>
    </row>
    <row r="33" spans="1:14" ht="17.25" customHeight="1">
      <c r="A33" s="4" t="s">
        <v>133</v>
      </c>
      <c r="B33" s="4"/>
      <c r="C33" s="4"/>
      <c r="D33" s="4"/>
      <c r="E33" s="4"/>
      <c r="F33" s="4"/>
      <c r="G33" s="4"/>
      <c r="H33" s="4"/>
      <c r="I33" s="5">
        <v>37.5</v>
      </c>
      <c r="J33" s="5" t="s">
        <v>83</v>
      </c>
      <c r="K33" s="2"/>
      <c r="L33" s="2"/>
      <c r="M33" s="2"/>
      <c r="N33" s="2"/>
    </row>
    <row r="34" spans="1:14" ht="17.25" customHeight="1">
      <c r="A34" s="4" t="s">
        <v>135</v>
      </c>
      <c r="B34" s="4"/>
      <c r="C34" s="4"/>
      <c r="D34" s="4"/>
      <c r="E34" s="4"/>
      <c r="F34" s="4"/>
      <c r="G34" s="4"/>
      <c r="H34" s="4"/>
      <c r="I34" s="5">
        <v>44.7</v>
      </c>
      <c r="J34" s="5" t="s">
        <v>83</v>
      </c>
      <c r="K34" s="2"/>
      <c r="L34" s="2"/>
      <c r="M34" s="2"/>
      <c r="N34" s="2"/>
    </row>
    <row r="35" spans="1:14" ht="17.25" customHeight="1">
      <c r="A35" s="4" t="s">
        <v>142</v>
      </c>
      <c r="B35" s="4"/>
      <c r="C35" s="4"/>
      <c r="D35" s="4"/>
      <c r="E35" s="4"/>
      <c r="F35" s="4"/>
      <c r="G35" s="4"/>
      <c r="H35" s="4"/>
      <c r="I35" s="5">
        <v>290.10000000000002</v>
      </c>
      <c r="J35" s="5" t="s">
        <v>83</v>
      </c>
      <c r="K35" s="2"/>
      <c r="L35" s="2"/>
      <c r="M35" s="2"/>
      <c r="N35" s="2"/>
    </row>
    <row r="36" spans="1:14" ht="17.25" customHeight="1">
      <c r="A36" s="4" t="s">
        <v>134</v>
      </c>
      <c r="B36" s="4"/>
      <c r="C36" s="4"/>
      <c r="D36" s="4"/>
      <c r="E36" s="4"/>
      <c r="F36" s="4"/>
      <c r="G36" s="4"/>
      <c r="H36" s="4"/>
      <c r="I36" s="5">
        <v>15.6</v>
      </c>
      <c r="J36" s="5" t="s">
        <v>83</v>
      </c>
      <c r="K36" s="2"/>
      <c r="L36" s="2"/>
      <c r="M36" s="2"/>
      <c r="N36" s="2"/>
    </row>
    <row r="37" spans="1:14" ht="17.25" customHeight="1">
      <c r="A37" s="4" t="s">
        <v>137</v>
      </c>
      <c r="B37" s="4"/>
      <c r="C37" s="4"/>
      <c r="D37" s="4"/>
      <c r="E37" s="4"/>
      <c r="F37" s="4"/>
      <c r="G37" s="4"/>
      <c r="H37" s="4"/>
      <c r="I37" s="5">
        <v>270.5</v>
      </c>
      <c r="J37" s="5" t="s">
        <v>83</v>
      </c>
      <c r="K37" s="2"/>
      <c r="L37" s="2"/>
      <c r="M37" s="2"/>
      <c r="N37" s="2"/>
    </row>
    <row r="38" spans="1:14" ht="17.25" customHeight="1">
      <c r="A38" s="4" t="s">
        <v>138</v>
      </c>
      <c r="B38" s="4"/>
      <c r="C38" s="4"/>
      <c r="D38" s="4"/>
      <c r="E38" s="4"/>
      <c r="F38" s="4"/>
      <c r="G38" s="4"/>
      <c r="H38" s="4"/>
      <c r="I38" s="5">
        <v>266.3</v>
      </c>
      <c r="J38" s="5" t="s">
        <v>83</v>
      </c>
      <c r="K38" s="2"/>
      <c r="L38" s="2"/>
      <c r="M38" s="2"/>
      <c r="N38" s="2"/>
    </row>
    <row r="39" spans="1:14" ht="17.25" customHeight="1">
      <c r="A39" s="4" t="s">
        <v>164</v>
      </c>
      <c r="B39" s="4"/>
      <c r="C39" s="4"/>
      <c r="D39" s="4"/>
      <c r="E39" s="4"/>
      <c r="F39" s="4"/>
      <c r="G39" s="4"/>
      <c r="H39" s="4"/>
      <c r="I39" s="5">
        <v>1155.5999999999999</v>
      </c>
      <c r="J39" s="5" t="s">
        <v>83</v>
      </c>
      <c r="K39" s="2"/>
      <c r="L39" s="2"/>
      <c r="M39" s="2"/>
      <c r="N39" s="2"/>
    </row>
    <row r="40" spans="1:14" ht="17.25" customHeight="1">
      <c r="A40" s="4" t="s">
        <v>146</v>
      </c>
      <c r="B40" s="4"/>
      <c r="C40" s="4"/>
      <c r="D40" s="4"/>
      <c r="E40" s="4"/>
      <c r="F40" s="4"/>
      <c r="G40" s="4"/>
      <c r="H40" s="4"/>
      <c r="I40" s="5">
        <v>133.6</v>
      </c>
      <c r="J40" s="5" t="s">
        <v>83</v>
      </c>
      <c r="K40" s="2"/>
      <c r="L40" s="2"/>
      <c r="M40" s="2"/>
      <c r="N40" s="2"/>
    </row>
    <row r="41" spans="1:14" ht="17.25" customHeight="1">
      <c r="A41" s="4" t="s">
        <v>149</v>
      </c>
      <c r="B41" s="4"/>
      <c r="C41" s="4"/>
      <c r="D41" s="4"/>
      <c r="E41" s="4"/>
      <c r="F41" s="4"/>
      <c r="G41" s="4"/>
      <c r="H41" s="4"/>
      <c r="I41" s="5">
        <v>82.2</v>
      </c>
      <c r="J41" s="5" t="s">
        <v>83</v>
      </c>
      <c r="K41" s="2"/>
      <c r="L41" s="2"/>
      <c r="M41" s="2"/>
      <c r="N41" s="2"/>
    </row>
    <row r="42" spans="1:14" ht="17.25" customHeight="1">
      <c r="A42" s="4" t="s">
        <v>151</v>
      </c>
      <c r="B42" s="4"/>
      <c r="C42" s="4"/>
      <c r="D42" s="4"/>
      <c r="E42" s="4"/>
      <c r="F42" s="4"/>
      <c r="G42" s="4"/>
      <c r="H42" s="4"/>
      <c r="I42" s="5">
        <v>1640</v>
      </c>
      <c r="J42" s="5" t="s">
        <v>83</v>
      </c>
      <c r="K42" s="2"/>
      <c r="L42" s="2"/>
      <c r="M42" s="2"/>
      <c r="N42" s="2"/>
    </row>
    <row r="43" spans="1:14" ht="17.25" customHeight="1">
      <c r="A43" s="4" t="s">
        <v>156</v>
      </c>
      <c r="B43" s="4"/>
      <c r="C43" s="4"/>
      <c r="D43" s="4"/>
      <c r="E43" s="4"/>
      <c r="F43" s="4"/>
      <c r="G43" s="4"/>
      <c r="H43" s="4"/>
      <c r="I43" s="5">
        <v>101.8</v>
      </c>
      <c r="J43" s="5" t="s">
        <v>83</v>
      </c>
      <c r="K43" s="2"/>
      <c r="L43" s="2"/>
      <c r="M43" s="2"/>
      <c r="N43" s="2"/>
    </row>
    <row r="44" spans="1:14" ht="17.25" customHeight="1">
      <c r="A44" s="4" t="s">
        <v>162</v>
      </c>
      <c r="B44" s="4"/>
      <c r="C44" s="4"/>
      <c r="D44" s="4"/>
      <c r="E44" s="4"/>
      <c r="F44" s="4"/>
      <c r="G44" s="4"/>
      <c r="H44" s="4"/>
      <c r="I44" s="5">
        <v>141.4</v>
      </c>
      <c r="J44" s="5" t="s">
        <v>83</v>
      </c>
      <c r="K44" s="2"/>
      <c r="L44" s="2"/>
      <c r="M44" s="2"/>
      <c r="N44" s="2"/>
    </row>
    <row r="45" spans="1:14" ht="17.25" customHeight="1">
      <c r="A45" s="4" t="s">
        <v>156</v>
      </c>
      <c r="B45" s="4"/>
      <c r="C45" s="4"/>
      <c r="D45" s="4"/>
      <c r="E45" s="4"/>
      <c r="F45" s="4"/>
      <c r="G45" s="4"/>
      <c r="H45" s="4"/>
      <c r="I45" s="5"/>
      <c r="J45" s="5"/>
      <c r="K45" s="2"/>
      <c r="L45" s="2"/>
      <c r="M45" s="2"/>
      <c r="N45" s="2"/>
    </row>
    <row r="46" spans="1:14">
      <c r="A46" s="3" t="s">
        <v>11</v>
      </c>
      <c r="B46" s="4"/>
      <c r="C46" s="4"/>
      <c r="D46" s="4"/>
      <c r="E46" s="5"/>
      <c r="F46" s="4"/>
      <c r="G46" s="4"/>
      <c r="H46" s="4"/>
      <c r="I46" s="5"/>
      <c r="J46" s="4"/>
      <c r="K46" s="2"/>
      <c r="L46" s="2"/>
      <c r="M46" s="2"/>
      <c r="N46" s="2"/>
    </row>
    <row r="47" spans="1:14">
      <c r="A47" s="4" t="s">
        <v>92</v>
      </c>
      <c r="B47" s="4"/>
      <c r="C47" s="4"/>
      <c r="D47" s="4"/>
      <c r="E47" s="4"/>
      <c r="F47" s="4"/>
      <c r="G47" s="4"/>
      <c r="H47" s="4"/>
      <c r="I47" s="5">
        <v>305.8</v>
      </c>
      <c r="J47" s="5" t="s">
        <v>83</v>
      </c>
      <c r="K47" s="2"/>
      <c r="L47" s="2"/>
      <c r="M47" s="2"/>
      <c r="N47" s="2"/>
    </row>
    <row r="48" spans="1:14">
      <c r="A48" s="4" t="s">
        <v>96</v>
      </c>
      <c r="B48" s="4"/>
      <c r="C48" s="4"/>
      <c r="D48" s="4"/>
      <c r="E48" s="4"/>
      <c r="F48" s="4"/>
      <c r="G48" s="4"/>
      <c r="H48" s="4"/>
      <c r="I48" s="5"/>
      <c r="J48" s="5" t="s">
        <v>83</v>
      </c>
      <c r="K48" s="2"/>
      <c r="L48" s="2"/>
      <c r="M48" s="2"/>
      <c r="N48" s="2"/>
    </row>
    <row r="49" spans="1:14">
      <c r="A49" s="3" t="s">
        <v>66</v>
      </c>
      <c r="B49" s="4"/>
      <c r="C49" s="3" t="s">
        <v>65</v>
      </c>
      <c r="D49" s="4"/>
      <c r="E49" s="4"/>
      <c r="F49" s="4"/>
      <c r="G49" s="4"/>
      <c r="H49" s="4"/>
      <c r="I49" s="5">
        <v>44.3</v>
      </c>
      <c r="J49" s="4" t="s">
        <v>83</v>
      </c>
      <c r="K49" s="2"/>
      <c r="L49" s="2"/>
      <c r="M49" s="2"/>
      <c r="N49" s="2"/>
    </row>
    <row r="50" spans="1:14">
      <c r="A50" s="3" t="s">
        <v>67</v>
      </c>
      <c r="B50" s="4"/>
      <c r="C50" s="4"/>
      <c r="D50" s="4"/>
      <c r="E50" s="4"/>
      <c r="F50" s="4"/>
      <c r="G50" s="4"/>
      <c r="H50" s="4"/>
      <c r="I50" s="5"/>
      <c r="J50" s="4"/>
      <c r="K50" s="2"/>
      <c r="L50" s="2"/>
      <c r="M50" s="2"/>
      <c r="N50" s="2"/>
    </row>
    <row r="51" spans="1:14">
      <c r="A51" s="4" t="s">
        <v>12</v>
      </c>
      <c r="B51" s="4"/>
      <c r="C51" s="4"/>
      <c r="D51" s="4"/>
      <c r="E51" s="4"/>
      <c r="F51" s="4"/>
      <c r="G51" s="4"/>
      <c r="H51" s="4"/>
      <c r="I51" s="5"/>
      <c r="J51" s="4"/>
      <c r="K51" s="2"/>
      <c r="L51" s="2"/>
      <c r="M51" s="2"/>
      <c r="N51" s="2"/>
    </row>
    <row r="52" spans="1:14">
      <c r="A52" s="4" t="s">
        <v>37</v>
      </c>
      <c r="B52" s="4"/>
      <c r="C52" s="4"/>
      <c r="D52" s="4"/>
      <c r="E52" s="4"/>
      <c r="F52" s="4"/>
      <c r="G52" s="4"/>
      <c r="H52" s="4"/>
      <c r="I52" s="5"/>
      <c r="J52" s="4"/>
      <c r="K52" s="2"/>
      <c r="L52" s="2"/>
      <c r="M52" s="2"/>
      <c r="N52" s="2"/>
    </row>
    <row r="53" spans="1:14">
      <c r="A53" s="4" t="s">
        <v>38</v>
      </c>
      <c r="B53" s="4"/>
      <c r="C53" s="4"/>
      <c r="D53" s="4"/>
      <c r="E53" s="4"/>
      <c r="F53" s="4"/>
      <c r="G53" s="4"/>
      <c r="H53" s="4"/>
      <c r="I53" s="5"/>
      <c r="J53" s="4"/>
      <c r="K53" s="2"/>
      <c r="L53" s="2"/>
      <c r="M53" s="2"/>
      <c r="N53" s="2"/>
    </row>
    <row r="54" spans="1:14">
      <c r="A54" s="3" t="s">
        <v>69</v>
      </c>
      <c r="B54" s="4"/>
      <c r="C54" s="4"/>
      <c r="D54" s="4"/>
      <c r="E54" s="4"/>
      <c r="F54" s="4"/>
      <c r="G54" s="4"/>
      <c r="H54" s="5"/>
      <c r="I54" s="5"/>
      <c r="J54" s="4"/>
      <c r="K54" s="2"/>
      <c r="L54" s="2"/>
      <c r="M54" s="2"/>
      <c r="N54" s="2"/>
    </row>
    <row r="55" spans="1:14">
      <c r="A55" s="4" t="s">
        <v>13</v>
      </c>
      <c r="B55" s="4"/>
      <c r="C55" s="4"/>
      <c r="D55" s="4"/>
      <c r="E55" s="4"/>
      <c r="F55" s="4"/>
      <c r="G55" s="4"/>
      <c r="H55" s="4"/>
      <c r="I55" s="5">
        <v>94.5</v>
      </c>
      <c r="J55" s="5" t="s">
        <v>83</v>
      </c>
      <c r="K55" s="2"/>
      <c r="L55" s="2"/>
      <c r="M55" s="2"/>
      <c r="N55" s="2"/>
    </row>
    <row r="56" spans="1:14">
      <c r="A56" s="4" t="s">
        <v>154</v>
      </c>
      <c r="B56" s="4"/>
      <c r="C56" s="4"/>
      <c r="D56" s="4"/>
      <c r="E56" s="4"/>
      <c r="F56" s="4"/>
      <c r="G56" s="4"/>
      <c r="H56" s="4"/>
      <c r="I56" s="5">
        <v>350</v>
      </c>
      <c r="J56" s="5" t="s">
        <v>83</v>
      </c>
      <c r="K56" s="2"/>
      <c r="L56" s="2"/>
      <c r="M56" s="2"/>
      <c r="N56" s="2"/>
    </row>
    <row r="57" spans="1:14">
      <c r="A57" s="4" t="s">
        <v>141</v>
      </c>
      <c r="B57" s="4"/>
      <c r="C57" s="4"/>
      <c r="D57" s="4"/>
      <c r="E57" s="4"/>
      <c r="F57" s="4"/>
      <c r="G57" s="4"/>
      <c r="H57" s="4"/>
      <c r="I57" s="5">
        <v>101.2</v>
      </c>
      <c r="J57" s="4" t="s">
        <v>83</v>
      </c>
      <c r="K57" s="2"/>
      <c r="L57" s="2"/>
      <c r="M57" s="2"/>
      <c r="N57" s="2"/>
    </row>
    <row r="58" spans="1:14">
      <c r="A58" s="4" t="s">
        <v>14</v>
      </c>
      <c r="B58" s="4"/>
      <c r="C58" s="4"/>
      <c r="D58" s="4"/>
      <c r="E58" s="4"/>
      <c r="F58" s="4"/>
      <c r="G58" s="5"/>
      <c r="H58" s="4"/>
      <c r="I58" s="5">
        <v>4032</v>
      </c>
      <c r="J58" s="5" t="s">
        <v>83</v>
      </c>
      <c r="K58" s="2"/>
      <c r="L58" s="2"/>
      <c r="M58" s="2"/>
      <c r="N58" s="2"/>
    </row>
    <row r="59" spans="1:14">
      <c r="A59" s="4" t="s">
        <v>15</v>
      </c>
      <c r="B59" s="4"/>
      <c r="C59" s="4"/>
      <c r="D59" s="4"/>
      <c r="E59" s="4"/>
      <c r="F59" s="4"/>
      <c r="G59" s="5"/>
      <c r="H59" s="4"/>
      <c r="I59" s="5">
        <v>84</v>
      </c>
      <c r="J59" s="5" t="s">
        <v>83</v>
      </c>
      <c r="K59" s="2"/>
      <c r="L59" s="2"/>
      <c r="M59" s="2"/>
      <c r="N59" s="2"/>
    </row>
    <row r="60" spans="1:14">
      <c r="A60" s="4" t="s">
        <v>105</v>
      </c>
      <c r="B60" s="4"/>
      <c r="C60" s="4"/>
      <c r="D60" s="4"/>
      <c r="E60" s="4"/>
      <c r="F60" s="4"/>
      <c r="G60" s="5"/>
      <c r="H60" s="4"/>
      <c r="I60" s="5">
        <v>110</v>
      </c>
      <c r="J60" s="4" t="s">
        <v>83</v>
      </c>
      <c r="K60" s="2"/>
      <c r="L60" s="2"/>
      <c r="M60" s="2"/>
      <c r="N60" s="2"/>
    </row>
    <row r="61" spans="1:14">
      <c r="A61" s="4" t="s">
        <v>153</v>
      </c>
      <c r="B61" s="4"/>
      <c r="C61" s="4"/>
      <c r="D61" s="4"/>
      <c r="E61" s="4"/>
      <c r="F61" s="4"/>
      <c r="G61" s="5"/>
      <c r="H61" s="4"/>
      <c r="I61" s="5">
        <f>5.5+62.4+8.2</f>
        <v>76.100000000000009</v>
      </c>
      <c r="J61" s="5" t="s">
        <v>83</v>
      </c>
      <c r="K61" s="2"/>
      <c r="L61" s="2"/>
      <c r="M61" s="2"/>
      <c r="N61" s="2"/>
    </row>
    <row r="62" spans="1:14">
      <c r="A62" s="4" t="s">
        <v>101</v>
      </c>
      <c r="B62" s="4"/>
      <c r="C62" s="4"/>
      <c r="D62" s="4"/>
      <c r="E62" s="4"/>
      <c r="F62" s="4"/>
      <c r="G62" s="5"/>
      <c r="H62" s="4"/>
      <c r="I62" s="5">
        <v>39.6</v>
      </c>
      <c r="J62" s="5" t="s">
        <v>83</v>
      </c>
      <c r="K62" s="2"/>
      <c r="L62" s="2"/>
      <c r="M62" s="2"/>
      <c r="N62" s="2"/>
    </row>
    <row r="63" spans="1:14">
      <c r="A63" s="4" t="s">
        <v>136</v>
      </c>
      <c r="B63" s="4"/>
      <c r="C63" s="4"/>
      <c r="D63" s="4"/>
      <c r="E63" s="4"/>
      <c r="F63" s="4"/>
      <c r="G63" s="5"/>
      <c r="H63" s="4"/>
      <c r="I63" s="5">
        <v>45.1</v>
      </c>
      <c r="J63" s="5" t="s">
        <v>83</v>
      </c>
      <c r="K63" s="2"/>
      <c r="L63" s="2"/>
      <c r="M63" s="2"/>
      <c r="N63" s="2"/>
    </row>
    <row r="64" spans="1:14">
      <c r="A64" s="4" t="s">
        <v>80</v>
      </c>
      <c r="B64" s="4"/>
      <c r="C64" s="4"/>
      <c r="D64" s="4"/>
      <c r="E64" s="4"/>
      <c r="F64" s="4"/>
      <c r="G64" s="5"/>
      <c r="H64" s="4"/>
      <c r="I64" s="5">
        <v>133</v>
      </c>
      <c r="J64" s="5" t="s">
        <v>83</v>
      </c>
      <c r="K64" s="2"/>
      <c r="L64" s="2"/>
      <c r="M64" s="2"/>
      <c r="N64" s="2"/>
    </row>
    <row r="65" spans="1:14">
      <c r="A65" s="4" t="s">
        <v>143</v>
      </c>
      <c r="B65" s="4"/>
      <c r="C65" s="4"/>
      <c r="D65" s="4"/>
      <c r="E65" s="4"/>
      <c r="F65" s="4"/>
      <c r="G65" s="5"/>
      <c r="H65" s="4"/>
      <c r="I65" s="5">
        <v>349</v>
      </c>
      <c r="J65" s="5" t="s">
        <v>83</v>
      </c>
      <c r="K65" s="2"/>
      <c r="L65" s="2"/>
      <c r="M65" s="2"/>
      <c r="N65" s="2"/>
    </row>
    <row r="66" spans="1:14">
      <c r="A66" s="4" t="s">
        <v>117</v>
      </c>
      <c r="B66" s="4"/>
      <c r="C66" s="4"/>
      <c r="D66" s="4"/>
      <c r="E66" s="4"/>
      <c r="F66" s="4"/>
      <c r="G66" s="5"/>
      <c r="H66" s="4"/>
      <c r="I66" s="5">
        <v>5760</v>
      </c>
      <c r="J66" s="5" t="s">
        <v>83</v>
      </c>
      <c r="K66" s="2"/>
      <c r="L66" s="2"/>
      <c r="M66" s="2"/>
      <c r="N66" s="2"/>
    </row>
    <row r="67" spans="1:14">
      <c r="A67" s="4" t="s">
        <v>95</v>
      </c>
      <c r="B67" s="4"/>
      <c r="C67" s="4"/>
      <c r="D67" s="4"/>
      <c r="E67" s="4"/>
      <c r="F67" s="4"/>
      <c r="G67" s="5"/>
      <c r="H67" s="4"/>
      <c r="I67" s="5">
        <v>896</v>
      </c>
      <c r="J67" s="5" t="s">
        <v>83</v>
      </c>
      <c r="K67" s="2"/>
      <c r="L67" s="2"/>
      <c r="M67" s="2"/>
      <c r="N67" s="2"/>
    </row>
    <row r="68" spans="1:14">
      <c r="A68" s="4" t="s">
        <v>108</v>
      </c>
      <c r="B68" s="4"/>
      <c r="C68" s="4"/>
      <c r="D68" s="4"/>
      <c r="E68" s="4"/>
      <c r="F68" s="4"/>
      <c r="G68" s="5"/>
      <c r="H68" s="4"/>
      <c r="I68" s="5">
        <v>341.6</v>
      </c>
      <c r="J68" s="5" t="s">
        <v>83</v>
      </c>
      <c r="K68" s="2"/>
      <c r="L68" s="2"/>
      <c r="M68" s="2"/>
      <c r="N68" s="2"/>
    </row>
    <row r="69" spans="1:14">
      <c r="A69" s="4" t="s">
        <v>112</v>
      </c>
      <c r="B69" s="4"/>
      <c r="C69" s="4"/>
      <c r="D69" s="4"/>
      <c r="E69" s="4"/>
      <c r="F69" s="4"/>
      <c r="G69" s="5"/>
      <c r="H69" s="4"/>
      <c r="I69" s="5">
        <v>159</v>
      </c>
      <c r="J69" s="5" t="s">
        <v>83</v>
      </c>
      <c r="K69" s="2"/>
      <c r="L69" s="2"/>
      <c r="M69" s="2"/>
      <c r="N69" s="2"/>
    </row>
    <row r="70" spans="1:14">
      <c r="A70" s="4" t="s">
        <v>107</v>
      </c>
      <c r="B70" s="4"/>
      <c r="C70" s="4"/>
      <c r="D70" s="4"/>
      <c r="E70" s="4"/>
      <c r="F70" s="4"/>
      <c r="G70" s="5"/>
      <c r="H70" s="4"/>
      <c r="I70" s="5">
        <v>70</v>
      </c>
      <c r="J70" s="5" t="s">
        <v>83</v>
      </c>
      <c r="K70" s="2"/>
      <c r="L70" s="2"/>
      <c r="M70" s="2"/>
      <c r="N70" s="2"/>
    </row>
    <row r="71" spans="1:14">
      <c r="A71" s="4" t="s">
        <v>148</v>
      </c>
      <c r="B71" s="4"/>
      <c r="C71" s="4"/>
      <c r="D71" s="4"/>
      <c r="E71" s="4"/>
      <c r="F71" s="4"/>
      <c r="G71" s="5"/>
      <c r="H71" s="4"/>
      <c r="I71" s="5">
        <v>260</v>
      </c>
      <c r="J71" s="5" t="s">
        <v>83</v>
      </c>
      <c r="K71" s="2"/>
      <c r="L71" s="2"/>
      <c r="M71" s="2"/>
      <c r="N71" s="2"/>
    </row>
    <row r="72" spans="1:14">
      <c r="A72" s="4" t="s">
        <v>128</v>
      </c>
      <c r="B72" s="4"/>
      <c r="C72" s="4"/>
      <c r="D72" s="4"/>
      <c r="E72" s="4"/>
      <c r="F72" s="4"/>
      <c r="G72" s="5"/>
      <c r="H72" s="4"/>
      <c r="I72" s="5">
        <v>496</v>
      </c>
      <c r="J72" s="5" t="s">
        <v>83</v>
      </c>
      <c r="K72" s="2"/>
      <c r="L72" s="2"/>
      <c r="M72" s="2"/>
      <c r="N72" s="2"/>
    </row>
    <row r="73" spans="1:14">
      <c r="A73" s="4" t="s">
        <v>124</v>
      </c>
      <c r="B73" s="4"/>
      <c r="C73" s="4"/>
      <c r="D73" s="4"/>
      <c r="E73" s="4"/>
      <c r="F73" s="4"/>
      <c r="G73" s="5"/>
      <c r="H73" s="4"/>
      <c r="I73" s="5">
        <v>894.9</v>
      </c>
      <c r="J73" s="5" t="s">
        <v>83</v>
      </c>
      <c r="K73" s="2"/>
      <c r="L73" s="2"/>
      <c r="M73" s="2"/>
      <c r="N73" s="2"/>
    </row>
    <row r="74" spans="1:14">
      <c r="A74" s="4" t="s">
        <v>144</v>
      </c>
      <c r="B74" s="4"/>
      <c r="C74" s="4"/>
      <c r="D74" s="4"/>
      <c r="E74" s="4"/>
      <c r="F74" s="4"/>
      <c r="G74" s="5"/>
      <c r="H74" s="4"/>
      <c r="I74" s="5">
        <v>899.8</v>
      </c>
      <c r="J74" s="5" t="s">
        <v>83</v>
      </c>
      <c r="K74" s="2"/>
      <c r="L74" s="2"/>
      <c r="M74" s="2"/>
      <c r="N74" s="2"/>
    </row>
    <row r="75" spans="1:14">
      <c r="A75" s="4" t="s">
        <v>139</v>
      </c>
      <c r="B75" s="4"/>
      <c r="C75" s="4"/>
      <c r="D75" s="4"/>
      <c r="E75" s="4"/>
      <c r="F75" s="4"/>
      <c r="G75" s="5"/>
      <c r="H75" s="4"/>
      <c r="I75" s="5">
        <v>38</v>
      </c>
      <c r="J75" s="5" t="s">
        <v>83</v>
      </c>
      <c r="K75" s="2"/>
      <c r="L75" s="2"/>
      <c r="M75" s="2"/>
      <c r="N75" s="2"/>
    </row>
    <row r="76" spans="1:14">
      <c r="A76" s="4" t="s">
        <v>147</v>
      </c>
      <c r="B76" s="4"/>
      <c r="C76" s="4"/>
      <c r="D76" s="4"/>
      <c r="E76" s="4"/>
      <c r="F76" s="4"/>
      <c r="G76" s="5"/>
      <c r="H76" s="4"/>
      <c r="I76" s="5">
        <v>598</v>
      </c>
      <c r="J76" s="5" t="s">
        <v>83</v>
      </c>
      <c r="K76" s="2"/>
      <c r="L76" s="2"/>
      <c r="M76" s="2"/>
      <c r="N76" s="2"/>
    </row>
    <row r="77" spans="1:14">
      <c r="A77" s="4" t="s">
        <v>150</v>
      </c>
      <c r="B77" s="4"/>
      <c r="C77" s="4"/>
      <c r="D77" s="4"/>
      <c r="E77" s="4"/>
      <c r="F77" s="4"/>
      <c r="G77" s="5"/>
      <c r="H77" s="4"/>
      <c r="I77" s="5">
        <v>186</v>
      </c>
      <c r="J77" s="5" t="s">
        <v>83</v>
      </c>
      <c r="K77" s="2"/>
      <c r="L77" s="2"/>
      <c r="M77" s="2"/>
      <c r="N77" s="2"/>
    </row>
    <row r="78" spans="1:14">
      <c r="A78" s="4" t="s">
        <v>152</v>
      </c>
      <c r="B78" s="4"/>
      <c r="C78" s="4"/>
      <c r="D78" s="4"/>
      <c r="E78" s="4"/>
      <c r="F78" s="4"/>
      <c r="G78" s="5"/>
      <c r="H78" s="4"/>
      <c r="I78" s="5">
        <v>32355.7</v>
      </c>
      <c r="J78" s="5" t="s">
        <v>83</v>
      </c>
      <c r="K78" s="2"/>
      <c r="L78" s="2"/>
      <c r="M78" s="2"/>
      <c r="N78" s="2"/>
    </row>
    <row r="79" spans="1:14">
      <c r="A79" s="4" t="s">
        <v>155</v>
      </c>
      <c r="B79" s="4"/>
      <c r="C79" s="4"/>
      <c r="D79" s="4"/>
      <c r="E79" s="4"/>
      <c r="F79" s="4"/>
      <c r="G79" s="5"/>
      <c r="H79" s="4"/>
      <c r="I79" s="5">
        <v>84.6</v>
      </c>
      <c r="J79" s="5" t="s">
        <v>83</v>
      </c>
      <c r="K79" s="2"/>
      <c r="L79" s="2"/>
      <c r="M79" s="2"/>
      <c r="N79" s="2"/>
    </row>
    <row r="80" spans="1:14">
      <c r="A80" s="4" t="s">
        <v>157</v>
      </c>
      <c r="B80" s="4"/>
      <c r="C80" s="4"/>
      <c r="D80" s="4"/>
      <c r="E80" s="4"/>
      <c r="F80" s="4"/>
      <c r="G80" s="5"/>
      <c r="H80" s="4"/>
      <c r="I80" s="5">
        <v>11.5</v>
      </c>
      <c r="J80" s="5" t="s">
        <v>83</v>
      </c>
      <c r="K80" s="2"/>
      <c r="L80" s="2"/>
      <c r="M80" s="2"/>
      <c r="N80" s="2"/>
    </row>
    <row r="81" spans="1:14">
      <c r="A81" s="4" t="s">
        <v>158</v>
      </c>
      <c r="B81" s="4"/>
      <c r="C81" s="4"/>
      <c r="D81" s="4"/>
      <c r="E81" s="4"/>
      <c r="F81" s="4"/>
      <c r="G81" s="5"/>
      <c r="H81" s="4"/>
      <c r="I81" s="5">
        <v>36.5</v>
      </c>
      <c r="J81" s="5" t="s">
        <v>83</v>
      </c>
      <c r="K81" s="2"/>
      <c r="L81" s="2"/>
      <c r="M81" s="2"/>
      <c r="N81" s="2"/>
    </row>
    <row r="82" spans="1:14">
      <c r="A82" s="4" t="s">
        <v>159</v>
      </c>
      <c r="B82" s="4"/>
      <c r="C82" s="4"/>
      <c r="D82" s="4"/>
      <c r="E82" s="4"/>
      <c r="F82" s="4"/>
      <c r="G82" s="5"/>
      <c r="H82" s="4"/>
      <c r="I82" s="5">
        <v>75.7</v>
      </c>
      <c r="J82" s="5" t="s">
        <v>83</v>
      </c>
      <c r="K82" s="2"/>
      <c r="L82" s="2"/>
      <c r="M82" s="2"/>
      <c r="N82" s="2"/>
    </row>
    <row r="83" spans="1:14">
      <c r="A83" s="4" t="s">
        <v>160</v>
      </c>
      <c r="B83" s="4"/>
      <c r="C83" s="4"/>
      <c r="D83" s="4"/>
      <c r="E83" s="4"/>
      <c r="F83" s="4"/>
      <c r="G83" s="5"/>
      <c r="H83" s="4"/>
      <c r="I83" s="5">
        <v>118</v>
      </c>
      <c r="J83" s="5" t="s">
        <v>83</v>
      </c>
      <c r="K83" s="2"/>
      <c r="L83" s="2"/>
      <c r="M83" s="2"/>
      <c r="N83" s="2"/>
    </row>
    <row r="84" spans="1:14">
      <c r="A84" s="4" t="s">
        <v>161</v>
      </c>
      <c r="B84" s="4"/>
      <c r="C84" s="4"/>
      <c r="D84" s="4"/>
      <c r="E84" s="4"/>
      <c r="F84" s="4"/>
      <c r="G84" s="5"/>
      <c r="H84" s="4"/>
      <c r="I84" s="5">
        <v>299.10000000000002</v>
      </c>
      <c r="J84" s="5" t="s">
        <v>83</v>
      </c>
      <c r="K84" s="2"/>
      <c r="L84" s="2"/>
      <c r="M84" s="2"/>
      <c r="N84" s="2"/>
    </row>
    <row r="85" spans="1:14">
      <c r="A85" s="3" t="s">
        <v>68</v>
      </c>
      <c r="B85" s="4"/>
      <c r="C85" s="4"/>
      <c r="D85" s="4"/>
      <c r="E85" s="4"/>
      <c r="F85" s="4"/>
      <c r="G85" s="5"/>
      <c r="H85" s="4"/>
      <c r="I85" s="4">
        <v>206.4</v>
      </c>
      <c r="J85" s="5" t="s">
        <v>83</v>
      </c>
      <c r="K85" s="2"/>
      <c r="L85" s="2"/>
      <c r="M85" s="2"/>
      <c r="N85" s="2"/>
    </row>
    <row r="86" spans="1:14">
      <c r="A86" s="4" t="s">
        <v>62</v>
      </c>
      <c r="B86" s="4"/>
      <c r="C86" s="4"/>
      <c r="D86" s="4"/>
      <c r="E86" s="4"/>
      <c r="F86" s="4"/>
      <c r="G86" s="4"/>
      <c r="H86" s="4"/>
      <c r="I86" s="4"/>
      <c r="J86" s="4"/>
      <c r="K86" s="2"/>
      <c r="L86" s="2"/>
      <c r="M86" s="2"/>
      <c r="N86" s="2"/>
    </row>
    <row r="87" spans="1:14">
      <c r="A87" s="4" t="s">
        <v>35</v>
      </c>
      <c r="B87" s="4"/>
      <c r="C87" s="4"/>
      <c r="D87" s="4"/>
      <c r="E87" s="4"/>
      <c r="F87" s="4"/>
      <c r="G87" s="4"/>
      <c r="H87" s="4"/>
      <c r="I87" s="4"/>
      <c r="J87" s="4"/>
      <c r="K87" s="2"/>
      <c r="L87" s="2"/>
      <c r="M87" s="2"/>
      <c r="N87" s="2"/>
    </row>
    <row r="88" spans="1:14">
      <c r="A88" s="4" t="s">
        <v>63</v>
      </c>
      <c r="B88" s="4"/>
      <c r="C88" s="4"/>
      <c r="D88" s="4"/>
      <c r="E88" s="4"/>
      <c r="F88" s="4"/>
      <c r="G88" s="4"/>
      <c r="H88" s="4"/>
      <c r="I88" s="4"/>
      <c r="J88" s="4"/>
      <c r="K88" s="2"/>
      <c r="L88" s="2"/>
      <c r="M88" s="2"/>
      <c r="N88" s="2"/>
    </row>
    <row r="89" spans="1:14">
      <c r="A89" s="4" t="s">
        <v>39</v>
      </c>
      <c r="B89" s="4"/>
      <c r="C89" s="4"/>
      <c r="D89" s="4"/>
      <c r="E89" s="4"/>
      <c r="F89" s="4"/>
      <c r="G89" s="4"/>
      <c r="H89" s="4"/>
      <c r="I89" s="4"/>
      <c r="J89" s="4"/>
      <c r="K89" s="2"/>
      <c r="L89" s="2"/>
      <c r="M89" s="2"/>
      <c r="N89" s="2"/>
    </row>
    <row r="90" spans="1:14">
      <c r="A90" s="4" t="s">
        <v>64</v>
      </c>
      <c r="B90" s="4"/>
      <c r="C90" s="4"/>
      <c r="D90" s="4" t="s">
        <v>106</v>
      </c>
      <c r="E90" s="4"/>
      <c r="F90" s="4"/>
      <c r="G90" s="4"/>
      <c r="H90" s="4"/>
      <c r="I90" s="4"/>
      <c r="J90" s="4"/>
      <c r="K90" s="2"/>
      <c r="L90" s="2"/>
      <c r="M90" s="2"/>
      <c r="N90" s="2"/>
    </row>
    <row r="91" spans="1:14">
      <c r="A91" s="4" t="s">
        <v>104</v>
      </c>
      <c r="B91" s="4"/>
      <c r="C91" s="4"/>
      <c r="D91" s="4"/>
      <c r="E91" s="4"/>
      <c r="F91" s="4"/>
      <c r="G91" s="4"/>
      <c r="H91" s="4"/>
      <c r="I91" s="5">
        <v>53.5</v>
      </c>
      <c r="J91" s="5" t="s">
        <v>83</v>
      </c>
      <c r="K91" s="2"/>
      <c r="L91" s="2"/>
      <c r="M91" s="2"/>
      <c r="N91" s="2"/>
    </row>
    <row r="92" spans="1:14">
      <c r="A92" s="4" t="s">
        <v>125</v>
      </c>
      <c r="B92" s="4"/>
      <c r="C92" s="4"/>
      <c r="D92" s="4"/>
      <c r="E92" s="4"/>
      <c r="F92" s="4"/>
      <c r="G92" s="4"/>
      <c r="H92" s="4"/>
      <c r="I92" s="5">
        <v>90</v>
      </c>
      <c r="J92" s="5" t="s">
        <v>83</v>
      </c>
      <c r="K92" s="2"/>
      <c r="L92" s="2"/>
      <c r="M92" s="2"/>
      <c r="N92" s="2"/>
    </row>
    <row r="93" spans="1:14">
      <c r="A93" s="4" t="s">
        <v>127</v>
      </c>
      <c r="B93" s="4"/>
      <c r="C93" s="4"/>
      <c r="D93" s="4"/>
      <c r="E93" s="4"/>
      <c r="F93" s="4"/>
      <c r="G93" s="4"/>
      <c r="H93" s="4"/>
      <c r="I93" s="5">
        <v>142.19999999999999</v>
      </c>
      <c r="J93" s="5" t="s">
        <v>83</v>
      </c>
      <c r="K93" s="2"/>
      <c r="L93" s="2"/>
      <c r="M93" s="2"/>
      <c r="N93" s="2"/>
    </row>
    <row r="94" spans="1:14">
      <c r="A94" s="4" t="s">
        <v>82</v>
      </c>
      <c r="B94" s="4"/>
      <c r="C94" s="4"/>
      <c r="D94" s="4"/>
      <c r="E94" s="4"/>
      <c r="F94" s="4"/>
      <c r="G94" s="4"/>
      <c r="H94" s="4"/>
      <c r="I94" s="5">
        <f>136495.6-238.8</f>
        <v>136256.80000000002</v>
      </c>
      <c r="J94" s="5" t="s">
        <v>83</v>
      </c>
      <c r="K94" s="42"/>
      <c r="L94" s="2"/>
      <c r="M94" s="2"/>
      <c r="N94" s="2"/>
    </row>
    <row r="95" spans="1:14">
      <c r="A95" s="4" t="s">
        <v>115</v>
      </c>
      <c r="B95" s="4"/>
      <c r="C95" s="4"/>
      <c r="D95" s="4"/>
      <c r="E95" s="4"/>
      <c r="F95" s="4"/>
      <c r="G95" s="4"/>
      <c r="H95" s="4"/>
      <c r="I95" s="5"/>
      <c r="J95" s="4" t="s">
        <v>83</v>
      </c>
      <c r="K95" s="2"/>
      <c r="L95" s="2"/>
      <c r="M95" s="2"/>
      <c r="N95" s="2"/>
    </row>
    <row r="96" spans="1:14" s="16" customFormat="1">
      <c r="A96" s="4" t="s">
        <v>91</v>
      </c>
      <c r="B96" s="4"/>
      <c r="C96" s="3"/>
      <c r="D96" s="3"/>
      <c r="E96" s="3"/>
      <c r="F96" s="3"/>
      <c r="G96" s="3"/>
      <c r="H96" s="3"/>
      <c r="I96" s="5">
        <f>5809.6+216+41.4-82.7</f>
        <v>5984.3</v>
      </c>
      <c r="J96" s="5" t="s">
        <v>83</v>
      </c>
      <c r="K96" s="20"/>
      <c r="L96" s="20"/>
      <c r="M96" s="20"/>
      <c r="N96" s="20"/>
    </row>
    <row r="97" spans="1:14">
      <c r="A97" s="4" t="s">
        <v>103</v>
      </c>
      <c r="B97" s="3"/>
      <c r="C97" s="3"/>
      <c r="D97" s="4"/>
      <c r="E97" s="4"/>
      <c r="F97" s="4"/>
      <c r="G97" s="4"/>
      <c r="H97" s="4"/>
      <c r="I97" s="5">
        <f>25147.1+7644.3</f>
        <v>32791.4</v>
      </c>
      <c r="J97" s="5" t="s">
        <v>83</v>
      </c>
      <c r="K97" s="2"/>
      <c r="L97" s="2"/>
      <c r="M97" s="2"/>
      <c r="N97" s="2"/>
    </row>
    <row r="98" spans="1:14">
      <c r="A98" s="4" t="s">
        <v>98</v>
      </c>
      <c r="B98" s="3"/>
      <c r="C98" s="3"/>
      <c r="D98" s="4"/>
      <c r="E98" s="4"/>
      <c r="F98" s="4"/>
      <c r="G98" s="4"/>
      <c r="H98" s="4"/>
      <c r="I98" s="5"/>
      <c r="J98" s="5" t="s">
        <v>83</v>
      </c>
      <c r="K98" s="2"/>
      <c r="L98" s="2"/>
      <c r="M98" s="2"/>
      <c r="N98" s="2"/>
    </row>
    <row r="99" spans="1:14">
      <c r="A99" s="4" t="s">
        <v>111</v>
      </c>
      <c r="B99" s="3"/>
      <c r="C99" s="3"/>
      <c r="D99" s="4"/>
      <c r="E99" s="4"/>
      <c r="F99" s="4"/>
      <c r="G99" s="4"/>
      <c r="H99" s="4"/>
      <c r="I99" s="5">
        <v>789.8</v>
      </c>
      <c r="J99" s="5" t="s">
        <v>83</v>
      </c>
      <c r="K99" s="2"/>
      <c r="L99" s="2"/>
      <c r="M99" s="2"/>
      <c r="N99" s="2"/>
    </row>
    <row r="100" spans="1:14">
      <c r="A100" s="4"/>
      <c r="B100" s="3"/>
      <c r="C100" s="3"/>
      <c r="D100" s="4"/>
      <c r="E100" s="4"/>
      <c r="F100" s="4"/>
      <c r="G100" s="4"/>
      <c r="H100" s="4"/>
      <c r="I100" s="5"/>
      <c r="J100" s="5"/>
      <c r="K100" s="2"/>
      <c r="L100" s="2"/>
      <c r="M100" s="2"/>
      <c r="N100" s="2"/>
    </row>
    <row r="101" spans="1:14">
      <c r="A101" s="4" t="s">
        <v>116</v>
      </c>
      <c r="B101" s="3"/>
      <c r="C101" s="3"/>
      <c r="D101" s="4"/>
      <c r="E101" s="4"/>
      <c r="F101" s="4"/>
      <c r="G101" s="4"/>
      <c r="H101" s="4"/>
      <c r="I101" s="5">
        <f>3167.1+444.6+562.2+1629.9</f>
        <v>5803.7999999999993</v>
      </c>
      <c r="J101" s="5" t="s">
        <v>83</v>
      </c>
      <c r="K101" s="2"/>
      <c r="L101" s="2"/>
      <c r="M101" s="2"/>
      <c r="N101" s="2"/>
    </row>
    <row r="102" spans="1:14">
      <c r="A102" s="4"/>
      <c r="B102" s="3"/>
      <c r="C102" s="3"/>
      <c r="D102" s="4"/>
      <c r="E102" s="4"/>
      <c r="F102" s="4"/>
      <c r="G102" s="4"/>
      <c r="H102" s="4"/>
      <c r="I102" s="5"/>
      <c r="J102" s="5"/>
      <c r="K102" s="2"/>
      <c r="L102" s="2"/>
      <c r="M102" s="2"/>
      <c r="N102" s="2"/>
    </row>
    <row r="103" spans="1:14">
      <c r="A103" s="4"/>
      <c r="B103" s="3" t="s">
        <v>16</v>
      </c>
      <c r="C103" s="3"/>
      <c r="D103" s="4"/>
      <c r="E103" s="4"/>
      <c r="F103" s="4" t="s">
        <v>93</v>
      </c>
      <c r="G103" s="4"/>
      <c r="H103" s="4"/>
      <c r="I103" s="5">
        <f>SUM(I10:I102)</f>
        <v>417115.7</v>
      </c>
      <c r="J103" s="5"/>
      <c r="K103" s="2"/>
      <c r="L103" s="2"/>
      <c r="M103" s="2"/>
      <c r="N103" s="2"/>
    </row>
    <row r="104" spans="1:14">
      <c r="A104" s="4"/>
      <c r="B104" s="3" t="s">
        <v>17</v>
      </c>
      <c r="F104" s="4" t="s">
        <v>94</v>
      </c>
      <c r="G104" s="4"/>
      <c r="H104" s="4"/>
      <c r="I104" s="5"/>
      <c r="J104" s="5"/>
      <c r="K104" s="2"/>
      <c r="L104" s="2"/>
      <c r="M104" s="2"/>
      <c r="N104" s="2"/>
    </row>
    <row r="105" spans="1:14">
      <c r="A105" s="4"/>
      <c r="B105" s="3"/>
      <c r="C105" s="3"/>
      <c r="D105" s="4"/>
      <c r="E105" s="4"/>
      <c r="F105" s="4"/>
      <c r="G105" s="4"/>
      <c r="H105" s="4"/>
      <c r="I105" s="5"/>
      <c r="J105" s="4"/>
      <c r="K105" s="2"/>
      <c r="L105" s="2"/>
      <c r="M105" s="2"/>
      <c r="N105" s="2"/>
    </row>
    <row r="106" spans="1:14">
      <c r="B106" s="3"/>
      <c r="F106" s="4"/>
      <c r="G106" s="4"/>
    </row>
    <row r="107" spans="1:14">
      <c r="I107" s="31"/>
    </row>
    <row r="108" spans="1:14">
      <c r="I108" s="44"/>
    </row>
    <row r="109" spans="1:14">
      <c r="I109" s="31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53"/>
  <sheetViews>
    <sheetView topLeftCell="A26" workbookViewId="0">
      <selection activeCell="L36" sqref="L36"/>
    </sheetView>
  </sheetViews>
  <sheetFormatPr defaultColWidth="9.140625" defaultRowHeight="16.5" customHeight="1"/>
  <cols>
    <col min="1" max="1" width="4" style="16" customWidth="1"/>
    <col min="2" max="2" width="39.7109375" style="1" customWidth="1"/>
    <col min="3" max="3" width="12.7109375" style="1" customWidth="1"/>
    <col min="4" max="5" width="11.5703125" style="1" customWidth="1"/>
    <col min="6" max="6" width="11" style="1" customWidth="1"/>
    <col min="7" max="7" width="11.5703125" style="1" customWidth="1"/>
    <col min="8" max="8" width="9.7109375" style="1" customWidth="1"/>
    <col min="9" max="9" width="10" style="1" customWidth="1"/>
    <col min="10" max="10" width="10.7109375" style="1" customWidth="1"/>
    <col min="11" max="11" width="14.28515625" style="1" customWidth="1"/>
    <col min="12" max="16384" width="9.140625" style="1"/>
  </cols>
  <sheetData>
    <row r="2" spans="1:11" ht="16.5" customHeight="1">
      <c r="B2" s="56" t="s">
        <v>122</v>
      </c>
      <c r="C2" s="56"/>
      <c r="D2" s="56"/>
      <c r="E2" s="56"/>
      <c r="F2" s="56"/>
      <c r="G2" s="56"/>
      <c r="H2" s="56"/>
      <c r="I2" s="56"/>
      <c r="J2" s="56"/>
    </row>
    <row r="3" spans="1:11" ht="16.5" customHeight="1">
      <c r="B3" s="55" t="s">
        <v>70</v>
      </c>
      <c r="C3" s="55"/>
      <c r="D3" s="55"/>
      <c r="E3" s="55"/>
      <c r="F3" s="55"/>
      <c r="G3" s="55"/>
      <c r="H3" s="55"/>
      <c r="I3" s="55"/>
      <c r="J3" s="55"/>
    </row>
    <row r="4" spans="1:11" ht="16.5" customHeight="1">
      <c r="B4" s="17"/>
      <c r="C4" s="17" t="s">
        <v>49</v>
      </c>
      <c r="D4" s="17"/>
      <c r="E4" s="17"/>
      <c r="F4" s="17"/>
      <c r="G4" s="17"/>
      <c r="H4" s="17"/>
      <c r="I4" s="17"/>
      <c r="J4" s="7" t="s">
        <v>18</v>
      </c>
    </row>
    <row r="5" spans="1:11" ht="16.5" customHeight="1">
      <c r="A5" s="57" t="s">
        <v>48</v>
      </c>
      <c r="B5" s="59" t="s">
        <v>19</v>
      </c>
      <c r="C5" s="59" t="s">
        <v>109</v>
      </c>
      <c r="D5" s="64" t="s">
        <v>20</v>
      </c>
      <c r="E5" s="64" t="s">
        <v>97</v>
      </c>
      <c r="F5" s="64" t="s">
        <v>114</v>
      </c>
      <c r="G5" s="64" t="s">
        <v>118</v>
      </c>
      <c r="H5" s="61" t="s">
        <v>21</v>
      </c>
      <c r="I5" s="62"/>
      <c r="J5" s="63"/>
    </row>
    <row r="6" spans="1:11" ht="82.5" customHeight="1">
      <c r="A6" s="58"/>
      <c r="B6" s="60"/>
      <c r="C6" s="60"/>
      <c r="D6" s="65"/>
      <c r="E6" s="65"/>
      <c r="F6" s="65"/>
      <c r="G6" s="65"/>
      <c r="H6" s="8" t="s">
        <v>119</v>
      </c>
      <c r="I6" s="8" t="s">
        <v>120</v>
      </c>
      <c r="J6" s="8" t="s">
        <v>121</v>
      </c>
    </row>
    <row r="7" spans="1:11" ht="16.5" customHeight="1">
      <c r="A7" s="14"/>
      <c r="B7" s="52" t="s">
        <v>22</v>
      </c>
      <c r="C7" s="53"/>
      <c r="D7" s="53"/>
      <c r="E7" s="53"/>
      <c r="F7" s="53"/>
      <c r="G7" s="53"/>
      <c r="H7" s="53"/>
      <c r="I7" s="53"/>
      <c r="J7" s="54"/>
    </row>
    <row r="8" spans="1:11" ht="19.5" customHeight="1">
      <c r="A8" s="14">
        <v>1</v>
      </c>
      <c r="B8" s="11" t="s">
        <v>23</v>
      </c>
      <c r="C8" s="21">
        <f>D8+E8+F8+G8</f>
        <v>1284888.1000000001</v>
      </c>
      <c r="D8" s="21">
        <v>296783</v>
      </c>
      <c r="E8" s="21">
        <v>386125.5</v>
      </c>
      <c r="F8" s="21">
        <v>229116.4</v>
      </c>
      <c r="G8" s="21">
        <f>H8+I8+J8</f>
        <v>372863.19999999995</v>
      </c>
      <c r="H8" s="21">
        <v>118141.3</v>
      </c>
      <c r="I8" s="21">
        <v>185216.3</v>
      </c>
      <c r="J8" s="33">
        <v>69505.600000000006</v>
      </c>
      <c r="K8" s="47"/>
    </row>
    <row r="9" spans="1:11" ht="19.5" customHeight="1">
      <c r="A9" s="14"/>
      <c r="B9" s="29" t="s">
        <v>72</v>
      </c>
      <c r="C9" s="21">
        <v>156613.70000000001</v>
      </c>
      <c r="D9" s="21"/>
      <c r="E9" s="21"/>
      <c r="F9" s="21"/>
      <c r="G9" s="21">
        <f t="shared" ref="G9:G12" si="0">H9+I9+J9</f>
        <v>0</v>
      </c>
      <c r="H9" s="21"/>
      <c r="I9" s="21"/>
      <c r="J9" s="22"/>
      <c r="K9" s="47"/>
    </row>
    <row r="10" spans="1:11" ht="34.5" customHeight="1">
      <c r="A10" s="14">
        <v>2</v>
      </c>
      <c r="B10" s="10" t="s">
        <v>24</v>
      </c>
      <c r="C10" s="23"/>
      <c r="D10" s="23"/>
      <c r="E10" s="23"/>
      <c r="F10" s="23"/>
      <c r="G10" s="21">
        <f t="shared" si="0"/>
        <v>0</v>
      </c>
      <c r="H10" s="23"/>
      <c r="I10" s="23"/>
      <c r="J10" s="23"/>
      <c r="K10" s="47"/>
    </row>
    <row r="11" spans="1:11" ht="20.25" customHeight="1">
      <c r="A11" s="14">
        <v>3</v>
      </c>
      <c r="B11" s="10" t="s">
        <v>25</v>
      </c>
      <c r="C11" s="23">
        <f>D11+E11+F11+G11</f>
        <v>131763.90000000002</v>
      </c>
      <c r="D11" s="23">
        <v>13225.2</v>
      </c>
      <c r="E11" s="23">
        <v>50593.4</v>
      </c>
      <c r="F11" s="23">
        <v>27339.5</v>
      </c>
      <c r="G11" s="21">
        <f>H11+I11+J11</f>
        <v>40605.800000000003</v>
      </c>
      <c r="H11" s="23">
        <f>6062.6-240</f>
        <v>5822.6</v>
      </c>
      <c r="I11" s="23">
        <f>7411.5-233.3</f>
        <v>7178.2</v>
      </c>
      <c r="J11" s="23">
        <f>26943.5+661.5</f>
        <v>27605</v>
      </c>
      <c r="K11" s="47"/>
    </row>
    <row r="12" spans="1:11" ht="20.25" customHeight="1">
      <c r="A12" s="14"/>
      <c r="B12" s="30" t="s">
        <v>73</v>
      </c>
      <c r="C12" s="23">
        <v>15577.5</v>
      </c>
      <c r="D12" s="23"/>
      <c r="E12" s="23"/>
      <c r="F12" s="23"/>
      <c r="G12" s="21">
        <f t="shared" si="0"/>
        <v>0</v>
      </c>
      <c r="H12" s="23"/>
      <c r="I12" s="23"/>
      <c r="J12" s="23"/>
      <c r="K12" s="47"/>
    </row>
    <row r="13" spans="1:11" ht="21" customHeight="1">
      <c r="A13" s="14"/>
      <c r="B13" s="13" t="s">
        <v>26</v>
      </c>
      <c r="C13" s="28">
        <f>C8+C9+C10+C11+C12</f>
        <v>1588843.2000000002</v>
      </c>
      <c r="D13" s="28">
        <f>D12+D11+D9+D8</f>
        <v>310008.2</v>
      </c>
      <c r="E13" s="28">
        <f>E12+E11+E9+E8</f>
        <v>436718.9</v>
      </c>
      <c r="F13" s="28">
        <f>F12+F11+F9+F8</f>
        <v>256455.9</v>
      </c>
      <c r="G13" s="28">
        <f>G12+G11+G9+G8</f>
        <v>413468.99999999994</v>
      </c>
      <c r="H13" s="48">
        <f>H11+H8</f>
        <v>123963.90000000001</v>
      </c>
      <c r="I13" s="34">
        <f t="shared" ref="I13:J13" si="1">I11+I8</f>
        <v>192394.5</v>
      </c>
      <c r="J13" s="34">
        <f t="shared" si="1"/>
        <v>97110.6</v>
      </c>
    </row>
    <row r="14" spans="1:11" ht="16.5" customHeight="1">
      <c r="A14" s="14"/>
      <c r="B14" s="49" t="s">
        <v>27</v>
      </c>
      <c r="C14" s="50"/>
      <c r="D14" s="50"/>
      <c r="E14" s="50"/>
      <c r="F14" s="50"/>
      <c r="G14" s="50"/>
      <c r="H14" s="50"/>
      <c r="I14" s="50"/>
      <c r="J14" s="51"/>
    </row>
    <row r="15" spans="1:11" ht="18" customHeight="1">
      <c r="A15" s="14">
        <v>1</v>
      </c>
      <c r="B15" s="10" t="s">
        <v>52</v>
      </c>
      <c r="C15" s="26">
        <f>D15+E15+F15+G15</f>
        <v>1087887.2</v>
      </c>
      <c r="D15" s="26">
        <f>D16+D23+D24+D25+D30+D31+D32+D33+D38+D39+D40+D41+D43+D44+D45+D46+D42</f>
        <v>218612.1</v>
      </c>
      <c r="E15" s="26">
        <f>E16+E23+E24+E25+E30+E31+E32+E33+E38+E39+E40+E41+E43+E44+E45+E46+E42</f>
        <v>212759.80000000002</v>
      </c>
      <c r="F15" s="26">
        <f>F16+F23+F24+F25+F30+F31+F32+F33+F38+F39+F40+F41+F43+F44+F45+F46+F42</f>
        <v>271999.3</v>
      </c>
      <c r="G15" s="26">
        <f>G16+G23+G24+G25+G30+G31+G32+G33+G38+G39+G40+G41+G43+G44+G45+G46+G42</f>
        <v>384515.99999999994</v>
      </c>
      <c r="H15" s="26">
        <f>H16+H23+H24+H25+H30+H31+H32+H33+H38+H39+H40+H41+H43+H44+H45+H46+H42</f>
        <v>108994.99999999999</v>
      </c>
      <c r="I15" s="26">
        <f t="shared" ref="I15:J15" si="2">I16+I23+I24+I25+I30+I31+I32+I33+I38+I39+I40+I41+I43+I44+I45+I46+I42</f>
        <v>92802.5</v>
      </c>
      <c r="J15" s="26">
        <f t="shared" si="2"/>
        <v>182718.5</v>
      </c>
      <c r="K15" s="31"/>
    </row>
    <row r="16" spans="1:11" ht="35.25" customHeight="1">
      <c r="A16" s="12"/>
      <c r="B16" s="18" t="s">
        <v>51</v>
      </c>
      <c r="C16" s="26">
        <f>C17+C19+C20+C21+C22</f>
        <v>484852.79999999993</v>
      </c>
      <c r="D16" s="26">
        <f>D17+D18+D19+D20+D21+D22</f>
        <v>111175.8</v>
      </c>
      <c r="E16" s="26">
        <f>E17+E18+E19+E20+E21+E22</f>
        <v>108026.9</v>
      </c>
      <c r="F16" s="26">
        <f>F17+F18+F19+F20+F21+F22</f>
        <v>129226.1</v>
      </c>
      <c r="G16" s="26">
        <f t="shared" ref="G16:J16" si="3">G17+G18+G19+G20+G21+G22</f>
        <v>138814</v>
      </c>
      <c r="H16" s="26">
        <f t="shared" si="3"/>
        <v>52112.6</v>
      </c>
      <c r="I16" s="26">
        <f t="shared" si="3"/>
        <v>40285.100000000006</v>
      </c>
      <c r="J16" s="26">
        <f t="shared" si="3"/>
        <v>46416.3</v>
      </c>
    </row>
    <row r="17" spans="1:12" ht="18.75" customHeight="1">
      <c r="A17" s="12"/>
      <c r="B17" s="9" t="s">
        <v>28</v>
      </c>
      <c r="C17" s="26">
        <f>D17+E17+F17+G17</f>
        <v>415888.1</v>
      </c>
      <c r="D17" s="26">
        <v>97586.9</v>
      </c>
      <c r="E17" s="26">
        <v>96759.9</v>
      </c>
      <c r="F17" s="26">
        <v>97057.3</v>
      </c>
      <c r="G17" s="26">
        <f>H17+I17+J17</f>
        <v>124484</v>
      </c>
      <c r="H17" s="27">
        <f>46925.1-H19</f>
        <v>46501.9</v>
      </c>
      <c r="I17" s="27">
        <v>36219.599999999999</v>
      </c>
      <c r="J17" s="27">
        <v>41762.5</v>
      </c>
      <c r="K17" s="43"/>
      <c r="L17" s="43"/>
    </row>
    <row r="18" spans="1:12" ht="18.75" customHeight="1">
      <c r="A18" s="12"/>
      <c r="B18" s="9" t="s">
        <v>102</v>
      </c>
      <c r="C18" s="26">
        <f t="shared" ref="C18:C48" si="4">D18+E18+F18+G18</f>
        <v>2390</v>
      </c>
      <c r="D18" s="26">
        <v>2390</v>
      </c>
      <c r="E18" s="26"/>
      <c r="F18" s="26"/>
      <c r="G18" s="26">
        <f t="shared" ref="G18:G24" si="5">H18+I18+J18</f>
        <v>0</v>
      </c>
      <c r="H18" s="27"/>
      <c r="I18" s="27"/>
      <c r="J18" s="27"/>
      <c r="K18" s="43"/>
      <c r="L18" s="43"/>
    </row>
    <row r="19" spans="1:12" ht="17.25" customHeight="1">
      <c r="A19" s="12"/>
      <c r="B19" s="9" t="s">
        <v>29</v>
      </c>
      <c r="C19" s="26">
        <f t="shared" si="4"/>
        <v>22053.600000000002</v>
      </c>
      <c r="D19" s="26"/>
      <c r="E19" s="26">
        <v>421.5</v>
      </c>
      <c r="F19" s="26">
        <v>21208.9</v>
      </c>
      <c r="G19" s="26">
        <f t="shared" si="5"/>
        <v>423.2</v>
      </c>
      <c r="H19" s="27">
        <v>423.2</v>
      </c>
      <c r="I19" s="27"/>
      <c r="J19" s="27"/>
      <c r="K19" s="43"/>
      <c r="L19" s="43"/>
    </row>
    <row r="20" spans="1:12" ht="17.25" customHeight="1">
      <c r="A20" s="12"/>
      <c r="B20" s="9" t="s">
        <v>30</v>
      </c>
      <c r="C20" s="26">
        <f t="shared" si="4"/>
        <v>23575.8</v>
      </c>
      <c r="D20" s="26">
        <v>5542.8</v>
      </c>
      <c r="E20" s="26">
        <v>5386.7</v>
      </c>
      <c r="F20" s="26">
        <v>5651</v>
      </c>
      <c r="G20" s="26">
        <f t="shared" si="5"/>
        <v>6995.3</v>
      </c>
      <c r="H20" s="27">
        <v>2636.4</v>
      </c>
      <c r="I20" s="27">
        <v>2008.4</v>
      </c>
      <c r="J20" s="27">
        <v>2350.5</v>
      </c>
      <c r="K20" s="43"/>
      <c r="L20" s="43"/>
    </row>
    <row r="21" spans="1:12" ht="30" customHeight="1">
      <c r="A21" s="12"/>
      <c r="B21" s="9" t="s">
        <v>31</v>
      </c>
      <c r="C21" s="26">
        <f t="shared" si="4"/>
        <v>11923.300000000001</v>
      </c>
      <c r="D21" s="26">
        <v>2901.8</v>
      </c>
      <c r="E21" s="26">
        <v>2802.8</v>
      </c>
      <c r="F21" s="26">
        <v>2683</v>
      </c>
      <c r="G21" s="26">
        <f t="shared" si="5"/>
        <v>3535.7000000000003</v>
      </c>
      <c r="H21" s="27">
        <v>1295.5</v>
      </c>
      <c r="I21" s="27">
        <v>1058.8</v>
      </c>
      <c r="J21" s="27">
        <v>1181.4000000000001</v>
      </c>
      <c r="K21" s="43"/>
      <c r="L21" s="43"/>
    </row>
    <row r="22" spans="1:12" ht="22.5" customHeight="1">
      <c r="A22" s="12"/>
      <c r="B22" s="9" t="s">
        <v>71</v>
      </c>
      <c r="C22" s="26">
        <f t="shared" si="4"/>
        <v>11412</v>
      </c>
      <c r="D22" s="26">
        <v>2754.3</v>
      </c>
      <c r="E22" s="26">
        <v>2656</v>
      </c>
      <c r="F22" s="26">
        <v>2625.9</v>
      </c>
      <c r="G22" s="26">
        <f t="shared" si="5"/>
        <v>3375.7999999999997</v>
      </c>
      <c r="H22" s="27">
        <v>1255.5999999999999</v>
      </c>
      <c r="I22" s="27">
        <v>998.3</v>
      </c>
      <c r="J22" s="27">
        <v>1121.9000000000001</v>
      </c>
      <c r="K22" s="43"/>
      <c r="L22" s="43"/>
    </row>
    <row r="23" spans="1:12" ht="30" customHeight="1">
      <c r="A23" s="12"/>
      <c r="B23" s="18" t="s">
        <v>58</v>
      </c>
      <c r="C23" s="26">
        <f t="shared" si="4"/>
        <v>0</v>
      </c>
      <c r="D23" s="26">
        <f t="shared" ref="D23:D39" si="6">H23+I23+J23</f>
        <v>0</v>
      </c>
      <c r="E23" s="26"/>
      <c r="F23" s="26"/>
      <c r="G23" s="26">
        <f t="shared" si="5"/>
        <v>0</v>
      </c>
      <c r="H23" s="24"/>
      <c r="I23" s="24"/>
      <c r="J23" s="24"/>
      <c r="K23" s="43"/>
      <c r="L23" s="43"/>
    </row>
    <row r="24" spans="1:12" ht="30" customHeight="1">
      <c r="A24" s="12"/>
      <c r="B24" s="18" t="s">
        <v>47</v>
      </c>
      <c r="C24" s="26">
        <f t="shared" si="4"/>
        <v>0</v>
      </c>
      <c r="D24" s="26"/>
      <c r="E24" s="26"/>
      <c r="F24" s="26"/>
      <c r="G24" s="26">
        <f t="shared" si="5"/>
        <v>0</v>
      </c>
      <c r="H24" s="24"/>
      <c r="I24" s="24"/>
      <c r="J24" s="24"/>
      <c r="K24" s="43"/>
      <c r="L24" s="43"/>
    </row>
    <row r="25" spans="1:12" ht="31.5">
      <c r="A25" s="12"/>
      <c r="B25" s="18" t="s">
        <v>60</v>
      </c>
      <c r="C25" s="26">
        <f t="shared" si="4"/>
        <v>16366.8</v>
      </c>
      <c r="D25" s="26">
        <f>D26+D27+D28+D29</f>
        <v>1154.9000000000001</v>
      </c>
      <c r="E25" s="26">
        <f>E26+E27+E28+E29</f>
        <v>3034.4</v>
      </c>
      <c r="F25" s="26">
        <f>F26+F27+F28+F29</f>
        <v>5448</v>
      </c>
      <c r="G25" s="26">
        <f t="shared" ref="G25" si="7">G26+G27+G28+G29</f>
        <v>6729.5000000000009</v>
      </c>
      <c r="H25" s="26">
        <f>H26+H27+H28+H29+0</f>
        <v>1814.7</v>
      </c>
      <c r="I25" s="26">
        <f t="shared" ref="I25:J25" si="8">I26+I27+I28+I29+0</f>
        <v>487.8</v>
      </c>
      <c r="J25" s="26">
        <f t="shared" si="8"/>
        <v>4427</v>
      </c>
      <c r="K25" s="43"/>
      <c r="L25" s="43"/>
    </row>
    <row r="26" spans="1:12" ht="21" customHeight="1">
      <c r="A26" s="12"/>
      <c r="B26" s="9" t="s">
        <v>44</v>
      </c>
      <c r="C26" s="26">
        <f t="shared" si="4"/>
        <v>2478.1000000000004</v>
      </c>
      <c r="D26" s="26">
        <v>397.8</v>
      </c>
      <c r="E26" s="26">
        <v>454.1</v>
      </c>
      <c r="F26" s="26">
        <v>410.6</v>
      </c>
      <c r="G26" s="26">
        <f>H26+I26+J26</f>
        <v>1215.6000000000001</v>
      </c>
      <c r="H26" s="27">
        <f>15.8+44.6+266.3+30.8+84.1</f>
        <v>441.6</v>
      </c>
      <c r="I26" s="27">
        <f>17.1+3.5+19.3+82.2</f>
        <v>122.10000000000001</v>
      </c>
      <c r="J26" s="27">
        <f>85+100.2+6+8.3+0+40.2+186+138.4+10.2+39.5+0+38.1</f>
        <v>651.90000000000009</v>
      </c>
      <c r="K26" s="43"/>
      <c r="L26" s="43"/>
    </row>
    <row r="27" spans="1:12" ht="21" customHeight="1">
      <c r="A27" s="12"/>
      <c r="B27" s="9" t="s">
        <v>45</v>
      </c>
      <c r="C27" s="26">
        <f t="shared" si="4"/>
        <v>1804.8000000000002</v>
      </c>
      <c r="D27" s="26">
        <v>120</v>
      </c>
      <c r="E27" s="26">
        <v>386</v>
      </c>
      <c r="F27" s="26">
        <v>200.1</v>
      </c>
      <c r="G27" s="26">
        <f t="shared" ref="G27:G32" si="9">H27+I27+J27</f>
        <v>1098.7</v>
      </c>
      <c r="H27" s="27">
        <f>71.5+182.3</f>
        <v>253.8</v>
      </c>
      <c r="I27" s="27">
        <f>107.9</f>
        <v>107.9</v>
      </c>
      <c r="J27" s="27">
        <f>475.8+66.7+58+136.5</f>
        <v>737</v>
      </c>
      <c r="K27" s="43"/>
      <c r="L27" s="43"/>
    </row>
    <row r="28" spans="1:12" ht="21" customHeight="1">
      <c r="A28" s="12"/>
      <c r="B28" s="9" t="s">
        <v>50</v>
      </c>
      <c r="C28" s="26">
        <f t="shared" si="4"/>
        <v>0</v>
      </c>
      <c r="D28" s="26"/>
      <c r="E28" s="26"/>
      <c r="F28" s="26"/>
      <c r="G28" s="26">
        <f t="shared" si="9"/>
        <v>0</v>
      </c>
      <c r="H28" s="27"/>
      <c r="I28" s="27"/>
      <c r="J28" s="27"/>
      <c r="K28" s="43"/>
      <c r="L28" s="43"/>
    </row>
    <row r="29" spans="1:12" ht="21" customHeight="1">
      <c r="A29" s="12"/>
      <c r="B29" s="9" t="s">
        <v>59</v>
      </c>
      <c r="C29" s="26">
        <f t="shared" si="4"/>
        <v>12083.900000000001</v>
      </c>
      <c r="D29" s="26">
        <v>637.1</v>
      </c>
      <c r="E29" s="26">
        <v>2194.3000000000002</v>
      </c>
      <c r="F29" s="26">
        <v>4837.3</v>
      </c>
      <c r="G29" s="26">
        <f t="shared" si="9"/>
        <v>4415.2000000000007</v>
      </c>
      <c r="H29" s="27">
        <f>305.7+43+86.4+143.2+183+37.5+0+181.7+138.8</f>
        <v>1119.3</v>
      </c>
      <c r="I29" s="27">
        <f>88.8+35.5+133.5</f>
        <v>257.8</v>
      </c>
      <c r="J29" s="27">
        <f>1639.9+101.2+141.4+1155.6</f>
        <v>3038.1000000000004</v>
      </c>
      <c r="K29" s="43"/>
      <c r="L29" s="43"/>
    </row>
    <row r="30" spans="1:12" ht="21" customHeight="1">
      <c r="A30" s="12"/>
      <c r="B30" s="18" t="s">
        <v>32</v>
      </c>
      <c r="C30" s="26">
        <f t="shared" si="4"/>
        <v>19665.5</v>
      </c>
      <c r="D30" s="26">
        <v>6083.6</v>
      </c>
      <c r="E30" s="26">
        <v>4448.8999999999996</v>
      </c>
      <c r="F30" s="26">
        <v>1038.0999999999999</v>
      </c>
      <c r="G30" s="26">
        <f t="shared" si="9"/>
        <v>8094.9</v>
      </c>
      <c r="H30" s="24">
        <f>25.2+11+368.7+113.5</f>
        <v>518.4</v>
      </c>
      <c r="I30" s="24">
        <f>33.2+14.5+724+433.9</f>
        <v>1205.5999999999999</v>
      </c>
      <c r="J30" s="24">
        <f>684.3+296.4+1992.9+3397.3</f>
        <v>6370.9</v>
      </c>
      <c r="K30" s="43"/>
      <c r="L30" s="43"/>
    </row>
    <row r="31" spans="1:12" ht="18.75" customHeight="1">
      <c r="A31" s="12"/>
      <c r="B31" s="18" t="s">
        <v>43</v>
      </c>
      <c r="C31" s="26">
        <f t="shared" si="4"/>
        <v>123.30000000000001</v>
      </c>
      <c r="D31" s="26">
        <v>22.7</v>
      </c>
      <c r="E31" s="26">
        <v>34.799999999999997</v>
      </c>
      <c r="F31" s="26">
        <v>21.4</v>
      </c>
      <c r="G31" s="26">
        <f t="shared" si="9"/>
        <v>44.400000000000006</v>
      </c>
      <c r="H31" s="24">
        <v>10.8</v>
      </c>
      <c r="I31" s="24">
        <v>10.8</v>
      </c>
      <c r="J31" s="24">
        <v>22.8</v>
      </c>
      <c r="K31" s="43"/>
      <c r="L31" s="43"/>
    </row>
    <row r="32" spans="1:12" ht="18.75" customHeight="1">
      <c r="A32" s="12"/>
      <c r="B32" s="18" t="s">
        <v>40</v>
      </c>
      <c r="C32" s="26">
        <f t="shared" si="4"/>
        <v>0</v>
      </c>
      <c r="D32" s="26">
        <f t="shared" si="6"/>
        <v>0</v>
      </c>
      <c r="E32" s="26"/>
      <c r="F32" s="26"/>
      <c r="G32" s="26">
        <f t="shared" si="9"/>
        <v>0</v>
      </c>
      <c r="H32" s="24"/>
      <c r="I32" s="24"/>
      <c r="J32" s="24"/>
      <c r="K32" s="43"/>
      <c r="L32" s="43"/>
    </row>
    <row r="33" spans="1:12" ht="16.5" customHeight="1">
      <c r="A33" s="12"/>
      <c r="B33" s="18" t="s">
        <v>53</v>
      </c>
      <c r="C33" s="26">
        <f t="shared" si="4"/>
        <v>96049.699999999983</v>
      </c>
      <c r="D33" s="26">
        <f t="shared" ref="D33:F33" si="10">D34+D35+D36+D37</f>
        <v>4420.5</v>
      </c>
      <c r="E33" s="26">
        <f t="shared" si="10"/>
        <v>4330</v>
      </c>
      <c r="F33" s="26">
        <f t="shared" si="10"/>
        <v>38530.699999999997</v>
      </c>
      <c r="G33" s="26">
        <f>G34+G35+G36+G37</f>
        <v>48768.499999999993</v>
      </c>
      <c r="H33" s="26">
        <f>H34+H35+H36+H37</f>
        <v>3432.8</v>
      </c>
      <c r="I33" s="26">
        <f t="shared" ref="I33:J33" si="11">I34+I35+I36+I37</f>
        <v>1147.0999999999999</v>
      </c>
      <c r="J33" s="26">
        <f t="shared" si="11"/>
        <v>44188.599999999991</v>
      </c>
      <c r="K33" s="43"/>
      <c r="L33" s="43"/>
    </row>
    <row r="34" spans="1:12" ht="16.5" customHeight="1">
      <c r="A34" s="12"/>
      <c r="B34" s="9" t="s">
        <v>41</v>
      </c>
      <c r="C34" s="26">
        <f t="shared" si="4"/>
        <v>11984</v>
      </c>
      <c r="D34" s="26">
        <v>1904</v>
      </c>
      <c r="E34" s="26">
        <v>3024</v>
      </c>
      <c r="F34" s="26">
        <v>3024</v>
      </c>
      <c r="G34" s="26">
        <f>H34+I34+J34</f>
        <v>4032</v>
      </c>
      <c r="H34" s="27">
        <v>1008</v>
      </c>
      <c r="I34" s="27">
        <v>1008</v>
      </c>
      <c r="J34" s="27">
        <v>2016</v>
      </c>
      <c r="K34" s="43"/>
      <c r="L34" s="43"/>
    </row>
    <row r="35" spans="1:12" ht="19.5" customHeight="1">
      <c r="A35" s="12"/>
      <c r="B35" s="9" t="s">
        <v>55</v>
      </c>
      <c r="C35" s="26">
        <f t="shared" si="4"/>
        <v>17766</v>
      </c>
      <c r="D35" s="26"/>
      <c r="E35" s="26"/>
      <c r="F35" s="26">
        <v>17766</v>
      </c>
      <c r="G35" s="26">
        <f t="shared" ref="G35:G48" si="12">H35+I35+J35</f>
        <v>0</v>
      </c>
      <c r="H35" s="27"/>
      <c r="I35" s="27"/>
      <c r="J35" s="27"/>
      <c r="K35" s="43"/>
      <c r="L35" s="43"/>
    </row>
    <row r="36" spans="1:12" ht="19.5" customHeight="1">
      <c r="A36" s="12"/>
      <c r="B36" s="9" t="s">
        <v>56</v>
      </c>
      <c r="C36" s="26">
        <f t="shared" si="4"/>
        <v>0</v>
      </c>
      <c r="D36" s="26"/>
      <c r="E36" s="26"/>
      <c r="F36" s="26"/>
      <c r="G36" s="26">
        <f t="shared" si="12"/>
        <v>0</v>
      </c>
      <c r="H36" s="27"/>
      <c r="I36" s="27"/>
      <c r="J36" s="27"/>
      <c r="K36" s="43"/>
      <c r="L36" s="43"/>
    </row>
    <row r="37" spans="1:12" ht="19.5" customHeight="1">
      <c r="A37" s="12"/>
      <c r="B37" s="9" t="s">
        <v>61</v>
      </c>
      <c r="C37" s="26">
        <f t="shared" si="4"/>
        <v>66299.7</v>
      </c>
      <c r="D37" s="26">
        <v>2516.5</v>
      </c>
      <c r="E37" s="26">
        <v>1306</v>
      </c>
      <c r="F37" s="26">
        <v>17740.7</v>
      </c>
      <c r="G37" s="26">
        <f t="shared" si="12"/>
        <v>44736.499999999993</v>
      </c>
      <c r="H37" s="27">
        <f>224+28+75+496+45.1+133+35+38+101.9+349+899.8</f>
        <v>2424.8000000000002</v>
      </c>
      <c r="I37" s="27">
        <f>28+35+5.5+62.4+8.2</f>
        <v>139.1</v>
      </c>
      <c r="J37" s="27">
        <f>672+28+35+159+894.8+39.6+5760+598+260+341.6+32355.7+350+53.5+84.6+11.5+36.5+75.7+118+299.1</f>
        <v>42172.599999999991</v>
      </c>
      <c r="K37" s="43"/>
      <c r="L37" s="43"/>
    </row>
    <row r="38" spans="1:12" ht="18" customHeight="1">
      <c r="A38" s="12"/>
      <c r="B38" s="18" t="s">
        <v>46</v>
      </c>
      <c r="C38" s="26">
        <f t="shared" si="4"/>
        <v>1094.3000000000002</v>
      </c>
      <c r="D38" s="26">
        <v>322.10000000000002</v>
      </c>
      <c r="E38" s="26">
        <v>502.1</v>
      </c>
      <c r="F38" s="26">
        <v>63.7</v>
      </c>
      <c r="G38" s="26">
        <f t="shared" si="12"/>
        <v>206.4</v>
      </c>
      <c r="H38" s="24">
        <v>206.4</v>
      </c>
      <c r="I38" s="24"/>
      <c r="J38" s="24"/>
      <c r="K38" s="43"/>
      <c r="L38" s="43"/>
    </row>
    <row r="39" spans="1:12" ht="33" customHeight="1">
      <c r="A39" s="12"/>
      <c r="B39" s="18" t="s">
        <v>42</v>
      </c>
      <c r="C39" s="26">
        <f t="shared" si="4"/>
        <v>0</v>
      </c>
      <c r="D39" s="26">
        <f t="shared" si="6"/>
        <v>0</v>
      </c>
      <c r="E39" s="26"/>
      <c r="F39" s="26"/>
      <c r="G39" s="26">
        <f t="shared" si="12"/>
        <v>0</v>
      </c>
      <c r="H39" s="24"/>
      <c r="I39" s="24"/>
      <c r="J39" s="24"/>
      <c r="K39" s="43"/>
      <c r="L39" s="43"/>
    </row>
    <row r="40" spans="1:12" ht="18.75" customHeight="1">
      <c r="A40" s="12"/>
      <c r="B40" s="9" t="s">
        <v>74</v>
      </c>
      <c r="C40" s="26">
        <f t="shared" si="4"/>
        <v>0</v>
      </c>
      <c r="D40" s="26"/>
      <c r="E40" s="26"/>
      <c r="F40" s="26"/>
      <c r="G40" s="26">
        <f t="shared" si="12"/>
        <v>0</v>
      </c>
      <c r="H40" s="24"/>
      <c r="I40" s="24"/>
      <c r="J40" s="24"/>
      <c r="K40" s="43"/>
      <c r="L40" s="43"/>
    </row>
    <row r="41" spans="1:12" ht="30.75" customHeight="1">
      <c r="A41" s="12"/>
      <c r="B41" s="9" t="s">
        <v>90</v>
      </c>
      <c r="C41" s="26">
        <f t="shared" si="4"/>
        <v>17996.900000000001</v>
      </c>
      <c r="D41" s="26">
        <v>4342.5</v>
      </c>
      <c r="E41" s="26">
        <v>5199.6000000000004</v>
      </c>
      <c r="F41" s="26">
        <v>2470.4</v>
      </c>
      <c r="G41" s="26">
        <f t="shared" si="12"/>
        <v>5984.4</v>
      </c>
      <c r="H41" s="24">
        <f>1516.8+78+41.4</f>
        <v>1636.2</v>
      </c>
      <c r="I41" s="24">
        <f>1395.5+69</f>
        <v>1464.5</v>
      </c>
      <c r="J41" s="24">
        <f>2897.4+69-82.7</f>
        <v>2883.7000000000003</v>
      </c>
      <c r="K41" s="43"/>
      <c r="L41" s="43"/>
    </row>
    <row r="42" spans="1:12" ht="25.15" customHeight="1">
      <c r="A42" s="12"/>
      <c r="B42" s="9" t="s">
        <v>110</v>
      </c>
      <c r="C42" s="26">
        <f t="shared" si="4"/>
        <v>1289.5999999999999</v>
      </c>
      <c r="D42" s="26">
        <v>193.3</v>
      </c>
      <c r="E42" s="26">
        <v>257.60000000000002</v>
      </c>
      <c r="F42" s="26">
        <v>48.9</v>
      </c>
      <c r="G42" s="26">
        <f t="shared" si="12"/>
        <v>789.8</v>
      </c>
      <c r="H42" s="24"/>
      <c r="I42" s="24">
        <v>422.3</v>
      </c>
      <c r="J42" s="24">
        <v>367.5</v>
      </c>
      <c r="K42" s="43"/>
      <c r="L42" s="43"/>
    </row>
    <row r="43" spans="1:12" ht="18.75" customHeight="1">
      <c r="A43" s="12"/>
      <c r="B43" s="9" t="s">
        <v>76</v>
      </c>
      <c r="C43" s="26">
        <f t="shared" si="4"/>
        <v>384933.4</v>
      </c>
      <c r="D43" s="26">
        <v>80175</v>
      </c>
      <c r="E43" s="26">
        <v>79435.5</v>
      </c>
      <c r="F43" s="26">
        <v>89066.2</v>
      </c>
      <c r="G43" s="26">
        <f t="shared" si="12"/>
        <v>136256.70000000001</v>
      </c>
      <c r="H43" s="24">
        <f>45670.3-238.8</f>
        <v>45431.5</v>
      </c>
      <c r="I43" s="24">
        <v>45412.6</v>
      </c>
      <c r="J43" s="24">
        <v>45412.6</v>
      </c>
      <c r="K43" s="43"/>
      <c r="L43" s="43"/>
    </row>
    <row r="44" spans="1:12" ht="18.75" customHeight="1">
      <c r="A44" s="12"/>
      <c r="B44" s="9" t="s">
        <v>75</v>
      </c>
      <c r="C44" s="26">
        <f t="shared" si="4"/>
        <v>7417.5</v>
      </c>
      <c r="D44" s="26">
        <v>4278</v>
      </c>
      <c r="E44" s="26"/>
      <c r="F44" s="26">
        <v>3139.5</v>
      </c>
      <c r="G44" s="26">
        <f t="shared" si="12"/>
        <v>0</v>
      </c>
      <c r="H44" s="24"/>
      <c r="I44" s="24"/>
      <c r="J44" s="24"/>
      <c r="K44" s="43"/>
      <c r="L44" s="43"/>
    </row>
    <row r="45" spans="1:12" ht="15.75">
      <c r="A45" s="12"/>
      <c r="B45" s="18" t="s">
        <v>57</v>
      </c>
      <c r="C45" s="26">
        <f t="shared" si="4"/>
        <v>46435.8</v>
      </c>
      <c r="D45" s="26">
        <v>5889</v>
      </c>
      <c r="E45" s="26">
        <v>7490</v>
      </c>
      <c r="F45" s="26">
        <v>33.200000000000003</v>
      </c>
      <c r="G45" s="26">
        <f t="shared" si="12"/>
        <v>33023.599999999999</v>
      </c>
      <c r="H45" s="24">
        <f>60+142.2</f>
        <v>202.2</v>
      </c>
      <c r="I45" s="24">
        <v>2366.6999999999998</v>
      </c>
      <c r="J45" s="24">
        <f>22780.4+7644.3+30</f>
        <v>30454.7</v>
      </c>
      <c r="K45" s="43"/>
      <c r="L45" s="43"/>
    </row>
    <row r="46" spans="1:12" ht="15.75">
      <c r="A46" s="12"/>
      <c r="B46" s="18" t="s">
        <v>79</v>
      </c>
      <c r="C46" s="26">
        <f t="shared" si="4"/>
        <v>9271.6000000000022</v>
      </c>
      <c r="D46" s="26">
        <v>554.70000000000005</v>
      </c>
      <c r="E46" s="26"/>
      <c r="F46" s="26">
        <v>2913.1</v>
      </c>
      <c r="G46" s="26">
        <f t="shared" si="12"/>
        <v>5803.8000000000011</v>
      </c>
      <c r="H46" s="24">
        <f>992.7+444.6+562.2+1629.9</f>
        <v>3629.4000000000005</v>
      </c>
      <c r="I46" s="24"/>
      <c r="J46" s="24">
        <v>2174.4</v>
      </c>
      <c r="K46" s="43"/>
      <c r="L46" s="43"/>
    </row>
    <row r="47" spans="1:12" ht="37.5" customHeight="1">
      <c r="A47" s="14">
        <v>3</v>
      </c>
      <c r="B47" s="10" t="s">
        <v>54</v>
      </c>
      <c r="C47" s="26">
        <f t="shared" si="4"/>
        <v>0</v>
      </c>
      <c r="D47" s="26"/>
      <c r="E47" s="26"/>
      <c r="F47" s="26"/>
      <c r="G47" s="26">
        <f t="shared" si="12"/>
        <v>0</v>
      </c>
      <c r="H47" s="26"/>
      <c r="I47" s="26"/>
      <c r="J47" s="26"/>
      <c r="K47" s="43"/>
      <c r="L47" s="43"/>
    </row>
    <row r="48" spans="1:12" ht="21" customHeight="1">
      <c r="A48" s="14">
        <v>4</v>
      </c>
      <c r="B48" s="10" t="s">
        <v>33</v>
      </c>
      <c r="C48" s="26">
        <f t="shared" si="4"/>
        <v>140203.59999999998</v>
      </c>
      <c r="D48" s="26">
        <v>34196.1</v>
      </c>
      <c r="E48" s="26">
        <v>34600.6</v>
      </c>
      <c r="F48" s="26">
        <v>38807.199999999997</v>
      </c>
      <c r="G48" s="26">
        <f t="shared" si="12"/>
        <v>32599.699999999997</v>
      </c>
      <c r="H48" s="39">
        <f>37.4+9914.1+289.5+530.6+302.8</f>
        <v>11074.4</v>
      </c>
      <c r="I48" s="39">
        <f>11.4+9691.9+285.3+510+301.5</f>
        <v>10800.099999999999</v>
      </c>
      <c r="J48" s="39">
        <f>45.8+9596.6+278.9+509.3+294.6</f>
        <v>10725.199999999999</v>
      </c>
      <c r="K48" s="46"/>
    </row>
    <row r="49" spans="1:11" ht="16.5" customHeight="1">
      <c r="A49" s="12"/>
      <c r="B49" s="15" t="s">
        <v>34</v>
      </c>
      <c r="C49" s="25">
        <f t="shared" ref="C49:J49" si="13">C48+C15</f>
        <v>1228090.7999999998</v>
      </c>
      <c r="D49" s="25">
        <f t="shared" si="13"/>
        <v>252808.2</v>
      </c>
      <c r="E49" s="25">
        <f t="shared" si="13"/>
        <v>247360.40000000002</v>
      </c>
      <c r="F49" s="25">
        <f t="shared" si="13"/>
        <v>310806.5</v>
      </c>
      <c r="G49" s="25">
        <f t="shared" si="13"/>
        <v>417115.69999999995</v>
      </c>
      <c r="H49" s="25">
        <f t="shared" si="13"/>
        <v>120069.39999999998</v>
      </c>
      <c r="I49" s="25">
        <f t="shared" si="13"/>
        <v>103602.6</v>
      </c>
      <c r="J49" s="25">
        <f t="shared" si="13"/>
        <v>193443.7</v>
      </c>
      <c r="K49" s="46"/>
    </row>
    <row r="50" spans="1:11" ht="16.5" customHeight="1">
      <c r="A50" s="36"/>
      <c r="B50" s="37"/>
      <c r="C50" s="38"/>
      <c r="D50" s="38"/>
      <c r="E50" s="38"/>
      <c r="F50" s="38"/>
      <c r="G50" s="38"/>
      <c r="H50" s="38"/>
      <c r="I50" s="38"/>
      <c r="J50" s="38"/>
      <c r="K50" s="46"/>
    </row>
    <row r="51" spans="1:11" ht="16.5" customHeight="1">
      <c r="B51" s="16" t="s">
        <v>16</v>
      </c>
      <c r="C51" s="31"/>
      <c r="D51" s="45"/>
      <c r="E51" s="47" t="s">
        <v>93</v>
      </c>
      <c r="F51" s="47"/>
      <c r="H51" s="41"/>
      <c r="I51" s="19"/>
      <c r="J51" s="19"/>
      <c r="K51" s="43"/>
    </row>
    <row r="52" spans="1:11" ht="16.5" customHeight="1">
      <c r="B52" s="16" t="s">
        <v>17</v>
      </c>
      <c r="C52" s="31"/>
      <c r="D52" s="31"/>
      <c r="E52" s="31" t="s">
        <v>94</v>
      </c>
      <c r="F52" s="31"/>
      <c r="K52" s="43"/>
    </row>
    <row r="53" spans="1:11" ht="16.5" customHeight="1">
      <c r="D53" s="31"/>
      <c r="E53" s="31"/>
      <c r="F53" s="31"/>
    </row>
  </sheetData>
  <mergeCells count="12">
    <mergeCell ref="B14:J14"/>
    <mergeCell ref="B7:J7"/>
    <mergeCell ref="B3:J3"/>
    <mergeCell ref="B2:J2"/>
    <mergeCell ref="A5:A6"/>
    <mergeCell ref="B5:B6"/>
    <mergeCell ref="C5:C6"/>
    <mergeCell ref="H5:J5"/>
    <mergeCell ref="D5:D6"/>
    <mergeCell ref="G5:G6"/>
    <mergeCell ref="E5:E6"/>
    <mergeCell ref="F5:F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</cp:lastModifiedBy>
  <cp:lastPrinted>2024-04-15T09:54:37Z</cp:lastPrinted>
  <dcterms:created xsi:type="dcterms:W3CDTF">2017-03-27T04:35:45Z</dcterms:created>
  <dcterms:modified xsi:type="dcterms:W3CDTF">2024-04-15T09:55:06Z</dcterms:modified>
</cp:coreProperties>
</file>