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50" activeTab="1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2"/>
  <c r="E15"/>
  <c r="F15"/>
  <c r="G15"/>
  <c r="H15"/>
  <c r="I15"/>
  <c r="J15"/>
  <c r="J37" l="1"/>
  <c r="J26"/>
  <c r="J29"/>
  <c r="D25"/>
  <c r="E25"/>
  <c r="F25"/>
  <c r="C25"/>
  <c r="J25" l="1"/>
  <c r="J42"/>
  <c r="J21"/>
  <c r="J49"/>
  <c r="G45"/>
  <c r="I44"/>
  <c r="D37"/>
  <c r="D40"/>
  <c r="J38"/>
  <c r="I37" l="1"/>
  <c r="H30"/>
  <c r="H49"/>
  <c r="I49"/>
  <c r="D13" l="1"/>
  <c r="J11"/>
  <c r="I46" l="1"/>
  <c r="I59" i="1" l="1"/>
  <c r="I25"/>
  <c r="I26"/>
  <c r="I29"/>
  <c r="I29" i="2"/>
  <c r="I27" i="1"/>
  <c r="I87"/>
  <c r="I53"/>
  <c r="I52"/>
  <c r="I61"/>
  <c r="I43"/>
  <c r="I17"/>
  <c r="I21"/>
  <c r="I19"/>
  <c r="I71"/>
  <c r="I86"/>
  <c r="I84"/>
  <c r="I49"/>
  <c r="I15"/>
  <c r="I14"/>
  <c r="I13"/>
  <c r="I12"/>
  <c r="I10"/>
  <c r="G35" i="2"/>
  <c r="G36"/>
  <c r="G38"/>
  <c r="G39"/>
  <c r="G40"/>
  <c r="G44"/>
  <c r="G48"/>
  <c r="G49"/>
  <c r="G31"/>
  <c r="G32"/>
  <c r="G27"/>
  <c r="G28"/>
  <c r="G23"/>
  <c r="G24"/>
  <c r="E16"/>
  <c r="F16"/>
  <c r="I16"/>
  <c r="D16"/>
  <c r="G18"/>
  <c r="G19"/>
  <c r="G20"/>
  <c r="G21"/>
  <c r="G22"/>
  <c r="J47"/>
  <c r="G47" s="1"/>
  <c r="J46"/>
  <c r="G46" s="1"/>
  <c r="J34"/>
  <c r="J33" s="1"/>
  <c r="J30"/>
  <c r="G30" s="1"/>
  <c r="G34" l="1"/>
  <c r="C49"/>
  <c r="J17"/>
  <c r="J16" s="1"/>
  <c r="I26"/>
  <c r="I25" s="1"/>
  <c r="I33"/>
  <c r="I42"/>
  <c r="G42" s="1"/>
  <c r="H17"/>
  <c r="I11" i="1"/>
  <c r="H26" i="2"/>
  <c r="H37"/>
  <c r="H29"/>
  <c r="G29" s="1"/>
  <c r="H43"/>
  <c r="G43" s="1"/>
  <c r="G9"/>
  <c r="G10"/>
  <c r="G12"/>
  <c r="G8"/>
  <c r="H25" l="1"/>
  <c r="G17"/>
  <c r="H16"/>
  <c r="G26"/>
  <c r="H33"/>
  <c r="G37"/>
  <c r="G13"/>
  <c r="E33"/>
  <c r="F10"/>
  <c r="G9" i="1"/>
  <c r="G25" i="2" l="1"/>
  <c r="G16"/>
  <c r="G33"/>
  <c r="E50"/>
  <c r="F9"/>
  <c r="F12"/>
  <c r="F48"/>
  <c r="C33"/>
  <c r="C16"/>
  <c r="C44"/>
  <c r="C15" l="1"/>
  <c r="G50"/>
  <c r="F13"/>
  <c r="C13"/>
  <c r="F33" l="1"/>
  <c r="D23"/>
  <c r="D32"/>
  <c r="D36"/>
  <c r="D39"/>
  <c r="D48"/>
  <c r="I13"/>
  <c r="J13"/>
  <c r="H13"/>
  <c r="D33" l="1"/>
  <c r="C23"/>
  <c r="D50" l="1"/>
  <c r="F50"/>
  <c r="I50"/>
  <c r="J50"/>
  <c r="C50" l="1"/>
  <c r="H50"/>
</calcChain>
</file>

<file path=xl/sharedStrings.xml><?xml version="1.0" encoding="utf-8"?>
<sst xmlns="http://schemas.openxmlformats.org/spreadsheetml/2006/main" count="220" uniqueCount="156">
  <si>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</si>
  <si>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</si>
  <si>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</si>
  <si>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</si>
  <si>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</si>
  <si>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</si>
  <si>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</si>
  <si>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</si>
  <si>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</si>
  <si>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</si>
  <si>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</si>
  <si>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</si>
  <si>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</si>
  <si>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</si>
  <si>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</si>
  <si>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</si>
  <si>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</si>
  <si>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</si>
  <si>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</si>
  <si>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</si>
  <si>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</si>
  <si>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</si>
  <si>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</si>
  <si>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</si>
  <si>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</si>
  <si>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</si>
  <si>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</si>
  <si>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</si>
  <si>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</si>
  <si>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</si>
  <si>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</si>
  <si>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</si>
  <si>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</si>
  <si>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</si>
  <si>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</si>
  <si>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</si>
  <si>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</si>
  <si>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</si>
  <si>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</si>
  <si>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</si>
  <si>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</si>
  <si>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</si>
  <si>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</si>
  <si>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</si>
  <si>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</si>
  <si>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</si>
  <si>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</si>
  <si>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</si>
  <si>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</si>
  <si>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</si>
  <si>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</si>
  <si>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</si>
  <si>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</si>
  <si>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</si>
  <si>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</si>
  <si>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</si>
  <si>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</si>
  <si>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</si>
  <si>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</si>
  <si>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</si>
  <si>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</si>
  <si>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</si>
  <si>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</si>
  <si>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</si>
  <si>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</si>
  <si>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</si>
  <si>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</si>
  <si>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</si>
  <si>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</si>
  <si>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</si>
  <si>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</si>
  <si>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</si>
  <si>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</si>
  <si>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</si>
  <si>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</si>
  <si>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</si>
  <si>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</si>
  <si>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</si>
  <si>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</si>
  <si>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</si>
  <si>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</si>
  <si>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</si>
  <si>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</si>
  <si>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</si>
  <si>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</si>
  <si>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техподдержка сайта</t>
  </si>
  <si>
    <t xml:space="preserve"> -хозтовары – </t>
  </si>
  <si>
    <t xml:space="preserve"> - Стипендия 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</si>
  <si>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</si>
  <si>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</si>
  <si>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</si>
  <si>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</si>
  <si>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</si>
  <si>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</si>
  <si>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</si>
  <si>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</si>
  <si>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Компенсация за питание  и проездной билет детям-сиротам</t>
  </si>
  <si>
    <t xml:space="preserve"> -замок</t>
  </si>
  <si>
    <t xml:space="preserve"> -ГСМ  </t>
  </si>
  <si>
    <t>Мендгазиева М.</t>
  </si>
  <si>
    <t>Ажибаева А.</t>
  </si>
  <si>
    <t>План на 2022 год</t>
  </si>
  <si>
    <t xml:space="preserve"> - услуги интернета</t>
  </si>
  <si>
    <t xml:space="preserve"> -обслуживание системы Билим</t>
  </si>
  <si>
    <t xml:space="preserve"> -питьевая вода</t>
  </si>
  <si>
    <t>Сумма доходов и расходов за  2 квартал</t>
  </si>
  <si>
    <t xml:space="preserve"> - Приобретение учебно-методической литературы</t>
  </si>
  <si>
    <t xml:space="preserve"> - изготовление жалюзи</t>
  </si>
  <si>
    <t xml:space="preserve"> - электротовары</t>
  </si>
  <si>
    <t xml:space="preserve"> - диагностика</t>
  </si>
  <si>
    <t>Сумма доходов и расходов за  3 квартал</t>
  </si>
  <si>
    <t xml:space="preserve">II.Расходы за 3 квартал составили </t>
  </si>
  <si>
    <t xml:space="preserve"> -прочие услуги</t>
  </si>
  <si>
    <t>ОТЧЕТ О ДОХОДАХ И РАСХОДАХ за 4 квартал 2022 года</t>
  </si>
  <si>
    <t>Сумма доходов и расходов за  4 квартал</t>
  </si>
  <si>
    <t>октябрь</t>
  </si>
  <si>
    <t>ноябрь</t>
  </si>
  <si>
    <t>декабрь</t>
  </si>
  <si>
    <t>4 квартал по ГККП "Алматинский казахский государственынй гуманитарно-педагогический колледж № 1"</t>
  </si>
  <si>
    <t>I.Доходы за 4 квартал 2022 года составили ___________, из них:</t>
  </si>
  <si>
    <t xml:space="preserve"> - независимая экспертиза</t>
  </si>
  <si>
    <t xml:space="preserve"> - москитные сетки в общежитие</t>
  </si>
  <si>
    <t xml:space="preserve"> - установка пожарной сигнализаций</t>
  </si>
  <si>
    <t xml:space="preserve"> - автополив</t>
  </si>
  <si>
    <t xml:space="preserve"> -крышка автомат кожух</t>
  </si>
  <si>
    <t>Стимулирующие выплаты</t>
  </si>
  <si>
    <t xml:space="preserve"> - Льготный проезд</t>
  </si>
  <si>
    <t xml:space="preserve"> - Возврат в бюджет МБ</t>
  </si>
  <si>
    <t xml:space="preserve"> - 5% часть чистого дохода</t>
  </si>
  <si>
    <t xml:space="preserve"> - строительная тачка</t>
  </si>
  <si>
    <t xml:space="preserve"> -дезинфекция, дератизация</t>
  </si>
  <si>
    <t xml:space="preserve"> - оснащение оборудованием</t>
  </si>
  <si>
    <t xml:space="preserve"> - Страхование автомобиля</t>
  </si>
  <si>
    <t xml:space="preserve"> -спорттовары</t>
  </si>
  <si>
    <t xml:space="preserve"> -заправка картриджей</t>
  </si>
  <si>
    <t xml:space="preserve">спонорской помощи нет </t>
  </si>
  <si>
    <t xml:space="preserve"> -Членский взнос </t>
  </si>
  <si>
    <t xml:space="preserve"> - техобслуживание системы видеонаблюдения</t>
  </si>
  <si>
    <t xml:space="preserve"> - ремонт автомобиля</t>
  </si>
  <si>
    <t xml:space="preserve"> - антивирусная программа</t>
  </si>
  <si>
    <t xml:space="preserve"> - медикаменты</t>
  </si>
  <si>
    <t xml:space="preserve"> -кувертка</t>
  </si>
  <si>
    <t xml:space="preserve"> -  елка и елочные украшения</t>
  </si>
  <si>
    <t xml:space="preserve"> - лицензия на право пользования п/о </t>
  </si>
  <si>
    <t xml:space="preserve"> - короб для архива</t>
  </si>
  <si>
    <t xml:space="preserve"> - обучение антитеррору</t>
  </si>
  <si>
    <t xml:space="preserve"> - ИТС 1-с</t>
  </si>
  <si>
    <t xml:space="preserve"> - принтеры</t>
  </si>
  <si>
    <t xml:space="preserve"> - подписка на периодическую печать</t>
  </si>
  <si>
    <t xml:space="preserve"> -журналы, зачетные книжки</t>
  </si>
  <si>
    <t xml:space="preserve"> - кондиционер в кабинет информатики</t>
  </si>
  <si>
    <t xml:space="preserve"> - тюли, портьерные шторы в общежитие</t>
  </si>
  <si>
    <t xml:space="preserve"> - ноутбук</t>
  </si>
  <si>
    <t xml:space="preserve"> - вывеска для общежития</t>
  </si>
  <si>
    <t xml:space="preserve">Питание детей-сирот в столовой </t>
  </si>
  <si>
    <t xml:space="preserve">Премия студентам за конкурс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</si>
</sst>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"/>
    <numFmt numFmtId="165" formatCode="_-* #,##0.0_р_._-;\-* #,##0.0_р_._-;_-* &quot;-&quot;?_р_._-;_-@_-"/>
  </numFmts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164" fontId="2" fillId="0" borderId="0" xfId="0" applyNumberFormat="1" applyFont="1"/>
    <xf numFmtId="0" fontId="1" fillId="2" borderId="0" xfId="0" applyFont="1" applyFill="1"/>
    <xf numFmtId="164" fontId="23" fillId="0" borderId="0" xfId="0" applyNumberFormat="1" applyFont="1"/>
    <xf numFmtId="165" fontId="23" fillId="0" borderId="0" xfId="0" applyNumberFormat="1" applyFont="1"/>
    <xf numFmtId="164" fontId="1" fillId="2" borderId="0" xfId="0" applyNumberFormat="1" applyFont="1" applyFill="1"/>
    <xf numFmtId="164" fontId="17" fillId="4" borderId="6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1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6"/>
  <sheetViews>
    <sheetView topLeftCell="A58" workbookViewId="0">
      <selection activeCell="I87" sqref="I87"/>
    </sheetView>
  </sheetViews>
  <sheetFormatPr defaultColWidth="9.140625" defaultRowHeight="15.75"/>
  <cols>
    <col min="1" max="8" width="9.140625" style="1"/>
    <col min="9" max="9" width="9.5703125" style="1" bestFit="1" customWidth="1"/>
    <col min="10" max="12" width="9.140625" style="1"/>
    <col min="13" max="13" width="9.140625" style="1" customWidth="1"/>
    <col min="14" max="16384" width="9.140625" style="1"/>
  </cols>
  <sheetData>
    <row r="1" spans="1:14">
      <c r="A1" s="6" t="s">
        <v>36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4" t="s">
        <v>118</v>
      </c>
      <c r="B2" s="34"/>
      <c r="C2" s="34"/>
      <c r="D2" s="34"/>
      <c r="E2" s="34"/>
      <c r="F2" s="34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83</v>
      </c>
      <c r="B4" s="3"/>
      <c r="C4" s="3"/>
      <c r="D4" s="31" t="s">
        <v>82</v>
      </c>
      <c r="E4" s="31"/>
      <c r="F4" s="31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119</v>
      </c>
      <c r="B6" s="4"/>
      <c r="C6" s="4"/>
      <c r="D6" s="4"/>
      <c r="E6" s="4">
        <v>306610.7</v>
      </c>
      <c r="F6" s="5" t="s">
        <v>88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262301.09999999998</v>
      </c>
      <c r="F7" s="5" t="s">
        <v>88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111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89</v>
      </c>
      <c r="B9" s="4"/>
      <c r="C9" s="4"/>
      <c r="D9" s="4"/>
      <c r="E9" s="4"/>
      <c r="F9" s="4"/>
      <c r="G9" s="5">
        <f>I10+I11+I12+I13+I14+I15</f>
        <v>148950.49999999997</v>
      </c>
      <c r="H9" s="5" t="s">
        <v>90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f>37998.5+9264.4-I11-I12+29204.6+9189+34312.9+14067.9</f>
        <v>115397.9</v>
      </c>
      <c r="J10" s="5" t="s">
        <v>88</v>
      </c>
      <c r="K10" s="41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39">
        <f>359.1</f>
        <v>359.1</v>
      </c>
      <c r="J11" s="5" t="s">
        <v>88</v>
      </c>
      <c r="K11" s="2"/>
      <c r="L11" s="2"/>
      <c r="M11" s="2"/>
      <c r="N11" s="2"/>
    </row>
    <row r="12" spans="1:14">
      <c r="A12" s="4" t="s">
        <v>94</v>
      </c>
      <c r="B12" s="4"/>
      <c r="C12" s="4"/>
      <c r="D12" s="4"/>
      <c r="E12" s="4"/>
      <c r="F12" s="4"/>
      <c r="G12" s="4"/>
      <c r="H12" s="4"/>
      <c r="I12" s="39">
        <f>8520+9760.3</f>
        <v>18280.3</v>
      </c>
      <c r="J12" s="5" t="s">
        <v>88</v>
      </c>
      <c r="K12" s="41"/>
      <c r="L12" s="2"/>
      <c r="M12" s="2"/>
      <c r="N12" s="2"/>
    </row>
    <row r="13" spans="1:14">
      <c r="A13" s="4" t="s">
        <v>91</v>
      </c>
      <c r="B13" s="4"/>
      <c r="C13" s="4"/>
      <c r="D13" s="5"/>
      <c r="E13" s="4"/>
      <c r="F13" s="4"/>
      <c r="G13" s="4"/>
      <c r="H13" s="4"/>
      <c r="I13" s="5">
        <f>2078.8+491.9+1601.9+485.6+1967.6+818.7</f>
        <v>7444.5000000000009</v>
      </c>
      <c r="J13" s="5" t="s">
        <v>88</v>
      </c>
      <c r="K13" s="2"/>
      <c r="L13" s="2"/>
      <c r="M13" s="2"/>
      <c r="N13" s="2"/>
    </row>
    <row r="14" spans="1:14">
      <c r="A14" s="4" t="s">
        <v>92</v>
      </c>
      <c r="B14" s="4"/>
      <c r="C14" s="4"/>
      <c r="D14" s="4"/>
      <c r="E14" s="4"/>
      <c r="F14" s="4"/>
      <c r="G14" s="4"/>
      <c r="H14" s="5"/>
      <c r="I14" s="5">
        <f>1087.7+285.7+860.5+284.6+929.8+363.6</f>
        <v>3811.9</v>
      </c>
      <c r="J14" s="5" t="s">
        <v>88</v>
      </c>
      <c r="K14" s="2"/>
      <c r="L14" s="2"/>
      <c r="M14" s="2"/>
      <c r="N14" s="2"/>
    </row>
    <row r="15" spans="1:14">
      <c r="A15" s="4" t="s">
        <v>93</v>
      </c>
      <c r="B15" s="4"/>
      <c r="C15" s="4"/>
      <c r="D15" s="4"/>
      <c r="E15" s="4"/>
      <c r="F15" s="4"/>
      <c r="G15" s="4"/>
      <c r="H15" s="5"/>
      <c r="I15" s="5">
        <f>1048.5+272.1+809.5+269.5+892.9+364.3</f>
        <v>3656.8</v>
      </c>
      <c r="J15" s="5" t="s">
        <v>88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f>869.3+1290.4</f>
        <v>2159.6999999999998</v>
      </c>
      <c r="J17" s="5" t="s">
        <v>88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f>83.5+106.1+276</f>
        <v>465.6</v>
      </c>
      <c r="J19" s="5" t="s">
        <v>88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v>130.1</v>
      </c>
      <c r="J20" s="5" t="s">
        <v>88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f>263.7+624.4+1602</f>
        <v>2490.1</v>
      </c>
      <c r="J21" s="5" t="s">
        <v>88</v>
      </c>
      <c r="K21" s="2"/>
      <c r="L21" s="2"/>
      <c r="M21" s="2"/>
      <c r="N21" s="2"/>
    </row>
    <row r="22" spans="1:14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>
      <c r="A23" s="4" t="s">
        <v>124</v>
      </c>
      <c r="B23" s="4"/>
      <c r="C23" s="4"/>
      <c r="D23" s="4"/>
      <c r="E23" s="4"/>
      <c r="F23" s="4"/>
      <c r="G23" s="4"/>
      <c r="H23" s="4"/>
      <c r="I23" s="5">
        <v>28.4</v>
      </c>
      <c r="J23" s="4" t="s">
        <v>88</v>
      </c>
      <c r="K23" s="2"/>
      <c r="L23" s="2"/>
      <c r="M23" s="2"/>
      <c r="N23" s="2"/>
    </row>
    <row r="24" spans="1:14">
      <c r="A24" s="4" t="s">
        <v>97</v>
      </c>
      <c r="B24" s="4"/>
      <c r="C24" s="4"/>
      <c r="D24" s="5"/>
      <c r="E24" s="4"/>
      <c r="F24" s="4"/>
      <c r="G24" s="4"/>
      <c r="H24" s="4"/>
      <c r="I24" s="5">
        <v>10.4</v>
      </c>
      <c r="J24" s="5" t="s">
        <v>88</v>
      </c>
      <c r="K24" s="2"/>
      <c r="L24" s="2"/>
      <c r="M24" s="2"/>
      <c r="N24" s="2"/>
    </row>
    <row r="25" spans="1:14">
      <c r="A25" s="4" t="s">
        <v>149</v>
      </c>
      <c r="B25" s="4"/>
      <c r="C25" s="4"/>
      <c r="D25" s="5"/>
      <c r="E25" s="4"/>
      <c r="F25" s="4"/>
      <c r="G25" s="4"/>
      <c r="H25" s="4"/>
      <c r="I25" s="5">
        <f>3.7+335+259.4</f>
        <v>598.09999999999991</v>
      </c>
      <c r="J25" s="5" t="s">
        <v>88</v>
      </c>
      <c r="K25" s="2"/>
      <c r="L25" s="2"/>
      <c r="M25" s="2"/>
      <c r="N25" s="2"/>
    </row>
    <row r="26" spans="1:14">
      <c r="A26" s="4" t="s">
        <v>86</v>
      </c>
      <c r="B26" s="4"/>
      <c r="C26" s="4"/>
      <c r="D26" s="5"/>
      <c r="E26" s="4"/>
      <c r="F26" s="4"/>
      <c r="G26" s="4"/>
      <c r="H26" s="4"/>
      <c r="I26" s="5">
        <f>12.1+28.4+0+6.5+88.8+12.8+36.3+125</f>
        <v>309.90000000000003</v>
      </c>
      <c r="J26" s="5" t="s">
        <v>88</v>
      </c>
      <c r="K26" s="2"/>
      <c r="L26" s="2"/>
      <c r="M26" s="2"/>
      <c r="N26" s="2"/>
    </row>
    <row r="27" spans="1:14">
      <c r="A27" s="4" t="s">
        <v>133</v>
      </c>
      <c r="B27" s="4"/>
      <c r="C27" s="4"/>
      <c r="D27" s="5"/>
      <c r="E27" s="4"/>
      <c r="F27" s="4"/>
      <c r="G27" s="4"/>
      <c r="H27" s="4"/>
      <c r="I27" s="5">
        <f>180+81.3</f>
        <v>261.3</v>
      </c>
      <c r="J27" s="4" t="s">
        <v>88</v>
      </c>
      <c r="K27" s="2"/>
      <c r="L27" s="2"/>
      <c r="M27" s="2"/>
      <c r="N27" s="2"/>
    </row>
    <row r="28" spans="1:14">
      <c r="A28" s="4" t="s">
        <v>141</v>
      </c>
      <c r="B28" s="4"/>
      <c r="C28" s="4"/>
      <c r="D28" s="4"/>
      <c r="E28" s="4"/>
      <c r="F28" s="4"/>
      <c r="G28" s="4"/>
      <c r="H28" s="4"/>
      <c r="I28" s="5">
        <v>30</v>
      </c>
      <c r="J28" s="4" t="s">
        <v>88</v>
      </c>
      <c r="K28" s="2"/>
      <c r="L28" s="2"/>
      <c r="M28" s="2"/>
      <c r="N28" s="2"/>
    </row>
    <row r="29" spans="1:14" ht="17.25" customHeight="1">
      <c r="A29" s="4" t="s">
        <v>142</v>
      </c>
      <c r="B29" s="4"/>
      <c r="C29" s="4"/>
      <c r="D29" s="4"/>
      <c r="E29" s="4"/>
      <c r="F29" s="4"/>
      <c r="G29" s="4"/>
      <c r="H29" s="4"/>
      <c r="I29" s="5">
        <f>260.2+180</f>
        <v>440.2</v>
      </c>
      <c r="J29" s="5" t="s">
        <v>88</v>
      </c>
      <c r="K29" s="2"/>
      <c r="L29" s="2"/>
      <c r="M29" s="2"/>
      <c r="N29" s="2"/>
    </row>
    <row r="30" spans="1:14" ht="17.25" customHeight="1">
      <c r="A30" s="4" t="s">
        <v>129</v>
      </c>
      <c r="B30" s="4"/>
      <c r="C30" s="4"/>
      <c r="D30" s="4"/>
      <c r="E30" s="4"/>
      <c r="F30" s="4"/>
      <c r="G30" s="4"/>
      <c r="H30" s="4"/>
      <c r="I30" s="5">
        <v>28.7</v>
      </c>
      <c r="J30" s="5" t="s">
        <v>88</v>
      </c>
      <c r="K30" s="2"/>
      <c r="L30" s="2"/>
      <c r="M30" s="2"/>
      <c r="N30" s="2"/>
    </row>
    <row r="31" spans="1:14" ht="17.25" customHeight="1">
      <c r="A31" s="4" t="s">
        <v>144</v>
      </c>
      <c r="B31" s="4"/>
      <c r="C31" s="4"/>
      <c r="D31" s="4"/>
      <c r="E31" s="4"/>
      <c r="F31" s="4"/>
      <c r="G31" s="4"/>
      <c r="H31" s="4"/>
      <c r="I31" s="5">
        <v>209.7</v>
      </c>
      <c r="J31" s="5" t="s">
        <v>88</v>
      </c>
      <c r="K31" s="2"/>
      <c r="L31" s="2"/>
      <c r="M31" s="2"/>
      <c r="N31" s="2"/>
    </row>
    <row r="32" spans="1:14" ht="17.25" customHeight="1">
      <c r="A32" s="4" t="s">
        <v>150</v>
      </c>
      <c r="B32" s="4"/>
      <c r="C32" s="4"/>
      <c r="D32" s="4"/>
      <c r="E32" s="4"/>
      <c r="F32" s="4"/>
      <c r="G32" s="4"/>
      <c r="H32" s="4"/>
      <c r="I32" s="5">
        <v>284.7</v>
      </c>
      <c r="J32" s="5" t="s">
        <v>88</v>
      </c>
      <c r="K32" s="2"/>
      <c r="L32" s="2"/>
      <c r="M32" s="2"/>
      <c r="N32" s="2"/>
    </row>
    <row r="33" spans="1:14" ht="17.25" customHeight="1">
      <c r="A33" s="4" t="s">
        <v>147</v>
      </c>
      <c r="B33" s="4"/>
      <c r="C33" s="4"/>
      <c r="D33" s="4"/>
      <c r="E33" s="4"/>
      <c r="F33" s="4"/>
      <c r="G33" s="4"/>
      <c r="H33" s="4"/>
      <c r="I33" s="5">
        <v>750</v>
      </c>
      <c r="J33" s="5" t="s">
        <v>88</v>
      </c>
      <c r="K33" s="2"/>
      <c r="L33" s="2"/>
      <c r="M33" s="2"/>
      <c r="N33" s="2"/>
    </row>
    <row r="34" spans="1:14" ht="17.25" customHeight="1">
      <c r="A34" s="4" t="s">
        <v>121</v>
      </c>
      <c r="B34" s="4"/>
      <c r="C34" s="4"/>
      <c r="D34" s="4"/>
      <c r="E34" s="4"/>
      <c r="F34" s="4"/>
      <c r="G34" s="4"/>
      <c r="H34" s="4"/>
      <c r="I34" s="5">
        <v>164.2</v>
      </c>
      <c r="J34" s="5" t="s">
        <v>88</v>
      </c>
      <c r="K34" s="2"/>
      <c r="L34" s="2"/>
      <c r="M34" s="2"/>
      <c r="N34" s="2"/>
    </row>
    <row r="35" spans="1:14" ht="17.25" customHeight="1">
      <c r="A35" s="4" t="s">
        <v>151</v>
      </c>
      <c r="B35" s="4"/>
      <c r="C35" s="4"/>
      <c r="D35" s="4"/>
      <c r="E35" s="4"/>
      <c r="F35" s="4"/>
      <c r="G35" s="4"/>
      <c r="H35" s="4"/>
      <c r="I35" s="5">
        <v>618.1</v>
      </c>
      <c r="J35" s="5" t="s">
        <v>88</v>
      </c>
      <c r="K35" s="2"/>
      <c r="L35" s="2"/>
      <c r="M35" s="2"/>
      <c r="N35" s="2"/>
    </row>
    <row r="36" spans="1:14" ht="17.25" customHeight="1">
      <c r="A36" s="4" t="s">
        <v>140</v>
      </c>
      <c r="B36" s="4"/>
      <c r="C36" s="4"/>
      <c r="D36" s="4"/>
      <c r="E36" s="4"/>
      <c r="F36" s="4"/>
      <c r="G36" s="4"/>
      <c r="H36" s="4"/>
      <c r="I36" s="5">
        <v>94</v>
      </c>
      <c r="J36" s="5" t="s">
        <v>88</v>
      </c>
      <c r="K36" s="2"/>
      <c r="L36" s="2"/>
      <c r="M36" s="2"/>
      <c r="N36" s="2"/>
    </row>
    <row r="37" spans="1:14" ht="17.25" customHeight="1">
      <c r="A37" s="4" t="s">
        <v>152</v>
      </c>
      <c r="B37" s="4"/>
      <c r="C37" s="4"/>
      <c r="D37" s="4"/>
      <c r="E37" s="4"/>
      <c r="F37" s="4"/>
      <c r="G37" s="4"/>
      <c r="H37" s="4"/>
      <c r="I37" s="5">
        <v>379.5</v>
      </c>
      <c r="J37" s="5" t="s">
        <v>88</v>
      </c>
      <c r="K37" s="2"/>
      <c r="L37" s="2"/>
      <c r="M37" s="2"/>
      <c r="N37" s="2"/>
    </row>
    <row r="38" spans="1:14" ht="17.25" customHeight="1">
      <c r="A38" s="4" t="s">
        <v>153</v>
      </c>
      <c r="B38" s="4"/>
      <c r="C38" s="4"/>
      <c r="D38" s="4"/>
      <c r="E38" s="4"/>
      <c r="F38" s="4"/>
      <c r="G38" s="4"/>
      <c r="H38" s="4"/>
      <c r="I38" s="5">
        <v>53.8</v>
      </c>
      <c r="J38" s="5" t="s">
        <v>88</v>
      </c>
      <c r="K38" s="2"/>
      <c r="L38" s="2"/>
      <c r="M38" s="2"/>
      <c r="N38" s="2"/>
    </row>
    <row r="39" spans="1:14" ht="17.25" customHeight="1">
      <c r="A39" s="4" t="s">
        <v>108</v>
      </c>
      <c r="B39" s="4"/>
      <c r="C39" s="4"/>
      <c r="D39" s="4"/>
      <c r="E39" s="4"/>
      <c r="F39" s="4"/>
      <c r="G39" s="4"/>
      <c r="H39" s="4"/>
      <c r="I39" s="5">
        <v>15.5</v>
      </c>
      <c r="J39" s="5" t="s">
        <v>88</v>
      </c>
      <c r="K39" s="2"/>
      <c r="L39" s="2"/>
      <c r="M39" s="2"/>
      <c r="N39" s="2"/>
    </row>
    <row r="40" spans="1:14">
      <c r="A40" s="3" t="s">
        <v>11</v>
      </c>
      <c r="B40" s="4"/>
      <c r="C40" s="4"/>
      <c r="D40" s="4"/>
      <c r="E40" s="5"/>
      <c r="F40" s="4"/>
      <c r="G40" s="4"/>
      <c r="H40" s="4"/>
      <c r="I40" s="5"/>
      <c r="J40" s="4"/>
      <c r="K40" s="2"/>
      <c r="L40" s="2"/>
      <c r="M40" s="2"/>
      <c r="N40" s="2"/>
    </row>
    <row r="41" spans="1:14">
      <c r="A41" s="4" t="s">
        <v>98</v>
      </c>
      <c r="B41" s="4"/>
      <c r="C41" s="4"/>
      <c r="D41" s="4"/>
      <c r="E41" s="4"/>
      <c r="F41" s="4"/>
      <c r="G41" s="4"/>
      <c r="H41" s="4"/>
      <c r="I41" s="5">
        <v>273</v>
      </c>
      <c r="J41" s="5" t="s">
        <v>88</v>
      </c>
      <c r="K41" s="2"/>
      <c r="L41" s="2"/>
      <c r="M41" s="2"/>
      <c r="N41" s="2"/>
    </row>
    <row r="42" spans="1:14">
      <c r="A42" s="4" t="s">
        <v>104</v>
      </c>
      <c r="B42" s="4"/>
      <c r="C42" s="4"/>
      <c r="D42" s="4"/>
      <c r="E42" s="4"/>
      <c r="F42" s="4"/>
      <c r="G42" s="4"/>
      <c r="H42" s="4"/>
      <c r="I42" s="5"/>
      <c r="J42" s="5" t="s">
        <v>88</v>
      </c>
      <c r="K42" s="2"/>
      <c r="L42" s="2"/>
      <c r="M42" s="2"/>
      <c r="N42" s="2"/>
    </row>
    <row r="43" spans="1:14">
      <c r="A43" s="3" t="s">
        <v>68</v>
      </c>
      <c r="B43" s="4"/>
      <c r="C43" s="3" t="s">
        <v>67</v>
      </c>
      <c r="D43" s="4"/>
      <c r="E43" s="4"/>
      <c r="F43" s="4"/>
      <c r="G43" s="4"/>
      <c r="H43" s="4"/>
      <c r="I43" s="5">
        <f>11.4+11.6+23.7</f>
        <v>46.7</v>
      </c>
      <c r="J43" s="4" t="s">
        <v>88</v>
      </c>
      <c r="K43" s="2"/>
      <c r="L43" s="2"/>
      <c r="M43" s="2"/>
      <c r="N43" s="2"/>
    </row>
    <row r="44" spans="1:14">
      <c r="A44" s="3" t="s">
        <v>69</v>
      </c>
      <c r="B44" s="4"/>
      <c r="C44" s="4"/>
      <c r="D44" s="4"/>
      <c r="E44" s="4"/>
      <c r="F44" s="4"/>
      <c r="G44" s="4"/>
      <c r="H44" s="4"/>
      <c r="I44" s="5"/>
      <c r="J44" s="4"/>
      <c r="K44" s="2"/>
      <c r="L44" s="2"/>
      <c r="M44" s="2"/>
      <c r="N44" s="2"/>
    </row>
    <row r="45" spans="1:14">
      <c r="A45" s="4" t="s">
        <v>12</v>
      </c>
      <c r="B45" s="4"/>
      <c r="C45" s="4"/>
      <c r="D45" s="4"/>
      <c r="E45" s="4"/>
      <c r="F45" s="4"/>
      <c r="G45" s="4"/>
      <c r="H45" s="4"/>
      <c r="I45" s="5"/>
      <c r="J45" s="4"/>
      <c r="K45" s="2"/>
      <c r="L45" s="2"/>
      <c r="M45" s="2"/>
      <c r="N45" s="2"/>
    </row>
    <row r="46" spans="1:14">
      <c r="A46" s="4" t="s">
        <v>37</v>
      </c>
      <c r="B46" s="4"/>
      <c r="C46" s="4"/>
      <c r="D46" s="4"/>
      <c r="E46" s="4"/>
      <c r="F46" s="4"/>
      <c r="G46" s="4"/>
      <c r="H46" s="4"/>
      <c r="I46" s="5"/>
      <c r="J46" s="4"/>
      <c r="K46" s="2"/>
      <c r="L46" s="2"/>
      <c r="M46" s="2"/>
      <c r="N46" s="2"/>
    </row>
    <row r="47" spans="1:14">
      <c r="A47" s="4" t="s">
        <v>38</v>
      </c>
      <c r="B47" s="4"/>
      <c r="C47" s="4"/>
      <c r="D47" s="4"/>
      <c r="E47" s="4"/>
      <c r="F47" s="4"/>
      <c r="G47" s="4"/>
      <c r="H47" s="4"/>
      <c r="I47" s="5"/>
      <c r="J47" s="4"/>
      <c r="K47" s="2"/>
      <c r="L47" s="2"/>
      <c r="M47" s="2"/>
      <c r="N47" s="2"/>
    </row>
    <row r="48" spans="1:14">
      <c r="A48" s="3" t="s">
        <v>72</v>
      </c>
      <c r="B48" s="4"/>
      <c r="C48" s="4"/>
      <c r="D48" s="4"/>
      <c r="E48" s="4"/>
      <c r="F48" s="4"/>
      <c r="G48" s="4"/>
      <c r="H48" s="5"/>
      <c r="I48" s="5"/>
      <c r="J48" s="4"/>
      <c r="K48" s="2"/>
      <c r="L48" s="2"/>
      <c r="M48" s="2"/>
      <c r="N48" s="2"/>
    </row>
    <row r="49" spans="1:14">
      <c r="A49" s="4" t="s">
        <v>13</v>
      </c>
      <c r="B49" s="4"/>
      <c r="C49" s="4"/>
      <c r="D49" s="4"/>
      <c r="E49" s="4"/>
      <c r="F49" s="4"/>
      <c r="G49" s="4"/>
      <c r="H49" s="4"/>
      <c r="I49" s="5">
        <f>12.1+14.4+24.9</f>
        <v>51.4</v>
      </c>
      <c r="J49" s="5" t="s">
        <v>88</v>
      </c>
      <c r="K49" s="2"/>
      <c r="L49" s="2"/>
      <c r="M49" s="2"/>
      <c r="N49" s="2"/>
    </row>
    <row r="50" spans="1:14">
      <c r="A50" s="4" t="s">
        <v>148</v>
      </c>
      <c r="B50" s="4"/>
      <c r="C50" s="4"/>
      <c r="D50" s="4"/>
      <c r="E50" s="4"/>
      <c r="F50" s="4"/>
      <c r="G50" s="4"/>
      <c r="H50" s="4"/>
      <c r="I50" s="5">
        <v>210.5</v>
      </c>
      <c r="J50" s="5" t="s">
        <v>88</v>
      </c>
      <c r="K50" s="2"/>
      <c r="L50" s="2"/>
      <c r="M50" s="2"/>
      <c r="N50" s="2"/>
    </row>
    <row r="51" spans="1:14">
      <c r="A51" s="4" t="s">
        <v>103</v>
      </c>
      <c r="B51" s="4"/>
      <c r="C51" s="4"/>
      <c r="D51" s="4"/>
      <c r="E51" s="4"/>
      <c r="F51" s="4"/>
      <c r="G51" s="4"/>
      <c r="H51" s="4"/>
      <c r="I51" s="5"/>
      <c r="J51" s="4" t="s">
        <v>88</v>
      </c>
      <c r="K51" s="2"/>
      <c r="L51" s="2"/>
      <c r="M51" s="2"/>
      <c r="N51" s="2"/>
    </row>
    <row r="52" spans="1:14">
      <c r="A52" s="4" t="s">
        <v>14</v>
      </c>
      <c r="B52" s="4"/>
      <c r="C52" s="4"/>
      <c r="D52" s="4"/>
      <c r="E52" s="4"/>
      <c r="F52" s="4"/>
      <c r="G52" s="5"/>
      <c r="H52" s="4"/>
      <c r="I52" s="5">
        <f>952+952+1904</f>
        <v>3808</v>
      </c>
      <c r="J52" s="5" t="s">
        <v>88</v>
      </c>
      <c r="K52" s="2"/>
      <c r="L52" s="2"/>
      <c r="M52" s="2"/>
      <c r="N52" s="2"/>
    </row>
    <row r="53" spans="1:14">
      <c r="A53" s="4" t="s">
        <v>15</v>
      </c>
      <c r="B53" s="4"/>
      <c r="C53" s="4"/>
      <c r="D53" s="4"/>
      <c r="E53" s="4"/>
      <c r="F53" s="4"/>
      <c r="G53" s="5"/>
      <c r="H53" s="4"/>
      <c r="I53" s="5">
        <f>35.6+46.2+23.1</f>
        <v>104.9</v>
      </c>
      <c r="J53" s="5" t="s">
        <v>88</v>
      </c>
      <c r="K53" s="2"/>
      <c r="L53" s="2"/>
      <c r="M53" s="2"/>
      <c r="N53" s="2"/>
    </row>
    <row r="54" spans="1:14">
      <c r="A54" s="4" t="s">
        <v>134</v>
      </c>
      <c r="B54" s="4"/>
      <c r="C54" s="4"/>
      <c r="D54" s="4"/>
      <c r="E54" s="4"/>
      <c r="F54" s="4"/>
      <c r="G54" s="5"/>
      <c r="H54" s="4"/>
      <c r="I54" s="5">
        <v>81</v>
      </c>
      <c r="J54" s="4" t="s">
        <v>88</v>
      </c>
      <c r="K54" s="2"/>
      <c r="L54" s="2"/>
      <c r="M54" s="2"/>
      <c r="N54" s="2"/>
    </row>
    <row r="55" spans="1:14">
      <c r="A55" s="4" t="s">
        <v>112</v>
      </c>
      <c r="B55" s="4"/>
      <c r="C55" s="4"/>
      <c r="D55" s="4"/>
      <c r="E55" s="4"/>
      <c r="F55" s="4"/>
      <c r="G55" s="5"/>
      <c r="H55" s="4"/>
      <c r="I55" s="5">
        <v>491</v>
      </c>
      <c r="J55" s="5" t="s">
        <v>88</v>
      </c>
      <c r="K55" s="2"/>
      <c r="L55" s="2"/>
      <c r="M55" s="2"/>
      <c r="N55" s="2"/>
    </row>
    <row r="56" spans="1:14">
      <c r="A56" s="4" t="s">
        <v>122</v>
      </c>
      <c r="B56" s="4"/>
      <c r="C56" s="4"/>
      <c r="D56" s="4"/>
      <c r="E56" s="4"/>
      <c r="F56" s="4"/>
      <c r="G56" s="5"/>
      <c r="H56" s="4"/>
      <c r="I56" s="5">
        <v>719</v>
      </c>
      <c r="J56" s="5" t="s">
        <v>88</v>
      </c>
      <c r="K56" s="2"/>
      <c r="L56" s="2"/>
      <c r="M56" s="2"/>
      <c r="N56" s="2"/>
    </row>
    <row r="57" spans="1:14">
      <c r="A57" s="4" t="s">
        <v>123</v>
      </c>
      <c r="B57" s="4"/>
      <c r="C57" s="4"/>
      <c r="D57" s="4"/>
      <c r="E57" s="4"/>
      <c r="F57" s="4"/>
      <c r="G57" s="5"/>
      <c r="H57" s="4"/>
      <c r="I57" s="5">
        <v>1250</v>
      </c>
      <c r="J57" s="5" t="s">
        <v>88</v>
      </c>
      <c r="K57" s="2"/>
      <c r="L57" s="2"/>
      <c r="M57" s="2"/>
      <c r="N57" s="2"/>
    </row>
    <row r="58" spans="1:14">
      <c r="A58" s="4" t="s">
        <v>85</v>
      </c>
      <c r="B58" s="4"/>
      <c r="C58" s="4"/>
      <c r="D58" s="4"/>
      <c r="E58" s="4"/>
      <c r="F58" s="4"/>
      <c r="G58" s="5"/>
      <c r="H58" s="4"/>
      <c r="I58" s="5">
        <v>130.9</v>
      </c>
      <c r="J58" s="5" t="s">
        <v>88</v>
      </c>
      <c r="K58" s="2"/>
      <c r="L58" s="2"/>
      <c r="M58" s="2"/>
      <c r="N58" s="2"/>
    </row>
    <row r="59" spans="1:14">
      <c r="A59" s="4" t="s">
        <v>120</v>
      </c>
      <c r="B59" s="4"/>
      <c r="C59" s="4"/>
      <c r="D59" s="4"/>
      <c r="E59" s="4"/>
      <c r="F59" s="4"/>
      <c r="G59" s="5"/>
      <c r="H59" s="4"/>
      <c r="I59" s="5">
        <f>39+200</f>
        <v>239</v>
      </c>
      <c r="J59" s="5" t="s">
        <v>88</v>
      </c>
      <c r="K59" s="2"/>
      <c r="L59" s="2"/>
      <c r="M59" s="2"/>
      <c r="N59" s="2"/>
    </row>
    <row r="60" spans="1:14">
      <c r="A60" s="4" t="s">
        <v>130</v>
      </c>
      <c r="B60" s="4"/>
      <c r="C60" s="4"/>
      <c r="D60" s="4"/>
      <c r="E60" s="4"/>
      <c r="F60" s="4"/>
      <c r="G60" s="5"/>
      <c r="H60" s="4"/>
      <c r="I60" s="5">
        <v>44</v>
      </c>
      <c r="J60" s="5" t="s">
        <v>88</v>
      </c>
      <c r="K60" s="2"/>
      <c r="L60" s="2"/>
      <c r="M60" s="2"/>
      <c r="N60" s="2"/>
    </row>
    <row r="61" spans="1:14">
      <c r="A61" s="4" t="s">
        <v>102</v>
      </c>
      <c r="B61" s="4"/>
      <c r="C61" s="4"/>
      <c r="D61" s="4"/>
      <c r="E61" s="4"/>
      <c r="F61" s="4"/>
      <c r="G61" s="5"/>
      <c r="H61" s="4"/>
      <c r="I61" s="5">
        <f>143.7+143.7+287.3</f>
        <v>574.70000000000005</v>
      </c>
      <c r="J61" s="5" t="s">
        <v>88</v>
      </c>
      <c r="K61" s="2"/>
      <c r="L61" s="2"/>
      <c r="M61" s="2"/>
      <c r="N61" s="2"/>
    </row>
    <row r="62" spans="1:14">
      <c r="A62" s="4" t="s">
        <v>137</v>
      </c>
      <c r="B62" s="4"/>
      <c r="C62" s="4"/>
      <c r="D62" s="4"/>
      <c r="E62" s="4"/>
      <c r="F62" s="4"/>
      <c r="G62" s="5"/>
      <c r="H62" s="4"/>
      <c r="I62" s="5">
        <v>111.5</v>
      </c>
      <c r="J62" s="5" t="s">
        <v>88</v>
      </c>
      <c r="K62" s="2"/>
      <c r="L62" s="2"/>
      <c r="M62" s="2"/>
      <c r="N62" s="2"/>
    </row>
    <row r="63" spans="1:14">
      <c r="A63" s="4" t="s">
        <v>107</v>
      </c>
      <c r="B63" s="4"/>
      <c r="C63" s="4"/>
      <c r="D63" s="4"/>
      <c r="E63" s="4"/>
      <c r="F63" s="4"/>
      <c r="G63" s="5"/>
      <c r="H63" s="4"/>
      <c r="I63" s="5"/>
      <c r="J63" s="5" t="s">
        <v>88</v>
      </c>
      <c r="K63" s="2"/>
      <c r="L63" s="2"/>
      <c r="M63" s="2"/>
      <c r="N63" s="2"/>
    </row>
    <row r="64" spans="1:14">
      <c r="A64" s="4" t="s">
        <v>138</v>
      </c>
      <c r="B64" s="4"/>
      <c r="C64" s="4"/>
      <c r="D64" s="4"/>
      <c r="E64" s="4"/>
      <c r="F64" s="4"/>
      <c r="G64" s="5"/>
      <c r="H64" s="4"/>
      <c r="I64" s="5">
        <v>78</v>
      </c>
      <c r="J64" s="5" t="s">
        <v>88</v>
      </c>
      <c r="K64" s="2"/>
      <c r="L64" s="2"/>
      <c r="M64" s="2"/>
      <c r="N64" s="2"/>
    </row>
    <row r="65" spans="1:14">
      <c r="A65" s="4" t="s">
        <v>139</v>
      </c>
      <c r="B65" s="4"/>
      <c r="C65" s="4"/>
      <c r="D65" s="4"/>
      <c r="E65" s="4"/>
      <c r="F65" s="4"/>
      <c r="G65" s="5"/>
      <c r="H65" s="4"/>
      <c r="I65" s="5">
        <v>360</v>
      </c>
      <c r="J65" s="5" t="s">
        <v>88</v>
      </c>
      <c r="K65" s="2"/>
      <c r="L65" s="2"/>
      <c r="M65" s="2"/>
      <c r="N65" s="2"/>
    </row>
    <row r="66" spans="1:14">
      <c r="A66" s="4" t="s">
        <v>145</v>
      </c>
      <c r="B66" s="4"/>
      <c r="C66" s="4"/>
      <c r="D66" s="4"/>
      <c r="E66" s="4"/>
      <c r="F66" s="4"/>
      <c r="G66" s="5"/>
      <c r="H66" s="4"/>
      <c r="I66" s="5">
        <v>306.3</v>
      </c>
      <c r="J66" s="5" t="s">
        <v>88</v>
      </c>
      <c r="K66" s="2"/>
      <c r="L66" s="2"/>
      <c r="M66" s="2"/>
      <c r="N66" s="2"/>
    </row>
    <row r="67" spans="1:14">
      <c r="A67" s="4" t="s">
        <v>131</v>
      </c>
      <c r="B67" s="4"/>
      <c r="C67" s="4"/>
      <c r="D67" s="4"/>
      <c r="E67" s="4"/>
      <c r="F67" s="4"/>
      <c r="G67" s="5"/>
      <c r="H67" s="4"/>
      <c r="I67" s="5">
        <v>67200</v>
      </c>
      <c r="J67" s="5" t="s">
        <v>88</v>
      </c>
      <c r="K67" s="2"/>
      <c r="L67" s="2"/>
      <c r="M67" s="2"/>
      <c r="N67" s="2"/>
    </row>
    <row r="68" spans="1:14">
      <c r="A68" s="4" t="s">
        <v>109</v>
      </c>
      <c r="B68" s="4"/>
      <c r="C68" s="4"/>
      <c r="D68" s="4"/>
      <c r="E68" s="4"/>
      <c r="F68" s="4"/>
      <c r="G68" s="5"/>
      <c r="H68" s="4"/>
      <c r="I68" s="5"/>
      <c r="J68" s="5" t="s">
        <v>88</v>
      </c>
      <c r="K68" s="2"/>
      <c r="L68" s="2"/>
      <c r="M68" s="2"/>
      <c r="N68" s="2"/>
    </row>
    <row r="69" spans="1:14">
      <c r="A69" s="4" t="s">
        <v>146</v>
      </c>
      <c r="B69" s="4"/>
      <c r="C69" s="4"/>
      <c r="D69" s="4"/>
      <c r="E69" s="4"/>
      <c r="F69" s="4"/>
      <c r="G69" s="5"/>
      <c r="H69" s="4"/>
      <c r="I69" s="5">
        <v>382.8</v>
      </c>
      <c r="J69" s="5" t="s">
        <v>88</v>
      </c>
      <c r="K69" s="2"/>
      <c r="L69" s="2"/>
      <c r="M69" s="2"/>
      <c r="N69" s="2"/>
    </row>
    <row r="70" spans="1:14">
      <c r="A70" s="4" t="s">
        <v>143</v>
      </c>
      <c r="B70" s="4"/>
      <c r="C70" s="4"/>
      <c r="D70" s="4"/>
      <c r="E70" s="4"/>
      <c r="F70" s="4"/>
      <c r="G70" s="5"/>
      <c r="H70" s="4"/>
      <c r="I70" s="5">
        <v>200</v>
      </c>
      <c r="J70" s="5" t="s">
        <v>88</v>
      </c>
      <c r="K70" s="2"/>
      <c r="L70" s="2"/>
      <c r="M70" s="2"/>
      <c r="N70" s="2"/>
    </row>
    <row r="71" spans="1:14">
      <c r="A71" s="3" t="s">
        <v>70</v>
      </c>
      <c r="B71" s="4"/>
      <c r="C71" s="4"/>
      <c r="D71" s="4"/>
      <c r="E71" s="4"/>
      <c r="F71" s="4"/>
      <c r="G71" s="5"/>
      <c r="H71" s="4"/>
      <c r="I71" s="4">
        <f>31.1+136.5+681</f>
        <v>848.6</v>
      </c>
      <c r="J71" s="5" t="s">
        <v>88</v>
      </c>
      <c r="K71" s="2"/>
      <c r="L71" s="2"/>
      <c r="M71" s="2"/>
      <c r="N71" s="2"/>
    </row>
    <row r="72" spans="1:14">
      <c r="A72" s="3" t="s">
        <v>71</v>
      </c>
      <c r="B72" s="4"/>
      <c r="C72" s="4"/>
      <c r="D72" s="4"/>
      <c r="E72" s="4"/>
      <c r="F72" s="4"/>
      <c r="G72" s="4"/>
      <c r="H72" s="4"/>
      <c r="I72" s="5"/>
      <c r="J72" s="4"/>
      <c r="K72" s="2"/>
      <c r="L72" s="2"/>
      <c r="M72" s="2"/>
      <c r="N72" s="2"/>
    </row>
    <row r="73" spans="1:14">
      <c r="A73" s="4" t="s">
        <v>40</v>
      </c>
      <c r="B73" s="4"/>
      <c r="C73" s="4"/>
      <c r="D73" s="4"/>
      <c r="E73" s="4"/>
      <c r="F73" s="4"/>
      <c r="G73" s="4"/>
      <c r="H73" s="4"/>
      <c r="I73" s="4"/>
      <c r="J73" s="4"/>
      <c r="K73" s="2"/>
      <c r="L73" s="2"/>
      <c r="M73" s="2"/>
      <c r="N73" s="2"/>
    </row>
    <row r="74" spans="1:14">
      <c r="A74" s="4" t="s">
        <v>41</v>
      </c>
      <c r="B74" s="4"/>
      <c r="C74" s="4" t="s">
        <v>73</v>
      </c>
      <c r="D74" s="4"/>
      <c r="E74" s="4"/>
      <c r="F74" s="4"/>
      <c r="G74" s="4"/>
      <c r="H74" s="4"/>
      <c r="I74" s="4"/>
      <c r="J74" s="4"/>
      <c r="K74" s="2"/>
      <c r="L74" s="2"/>
      <c r="M74" s="2"/>
      <c r="N74" s="2"/>
    </row>
    <row r="75" spans="1:14">
      <c r="A75" s="4" t="s">
        <v>74</v>
      </c>
      <c r="B75" s="4"/>
      <c r="C75" s="4"/>
      <c r="D75" s="4"/>
      <c r="E75" s="4"/>
      <c r="F75" s="4"/>
      <c r="G75" s="4"/>
      <c r="H75" s="4"/>
      <c r="I75" s="4"/>
      <c r="J75" s="4"/>
      <c r="K75" s="2"/>
      <c r="L75" s="2"/>
      <c r="M75" s="2"/>
      <c r="N75" s="2"/>
    </row>
    <row r="76" spans="1:14">
      <c r="A76" s="4" t="s">
        <v>64</v>
      </c>
      <c r="B76" s="4"/>
      <c r="C76" s="4"/>
      <c r="D76" s="4"/>
      <c r="E76" s="4"/>
      <c r="F76" s="4"/>
      <c r="G76" s="4"/>
      <c r="H76" s="4"/>
      <c r="I76" s="4"/>
      <c r="J76" s="4"/>
      <c r="K76" s="2"/>
      <c r="L76" s="2"/>
      <c r="M76" s="2"/>
      <c r="N76" s="2"/>
    </row>
    <row r="77" spans="1:14">
      <c r="A77" s="4" t="s">
        <v>35</v>
      </c>
      <c r="B77" s="4"/>
      <c r="C77" s="4"/>
      <c r="D77" s="4"/>
      <c r="E77" s="4"/>
      <c r="F77" s="4"/>
      <c r="G77" s="4"/>
      <c r="H77" s="4"/>
      <c r="I77" s="4"/>
      <c r="J77" s="4"/>
      <c r="K77" s="2"/>
      <c r="L77" s="2"/>
      <c r="M77" s="2"/>
      <c r="N77" s="2"/>
    </row>
    <row r="78" spans="1:14">
      <c r="A78" s="4" t="s">
        <v>65</v>
      </c>
      <c r="B78" s="4"/>
      <c r="C78" s="4"/>
      <c r="D78" s="4"/>
      <c r="E78" s="4"/>
      <c r="F78" s="4"/>
      <c r="G78" s="4"/>
      <c r="H78" s="4"/>
      <c r="I78" s="4"/>
      <c r="J78" s="4"/>
      <c r="K78" s="2"/>
      <c r="L78" s="2"/>
      <c r="M78" s="2"/>
      <c r="N78" s="2"/>
    </row>
    <row r="79" spans="1:14">
      <c r="A79" s="4" t="s">
        <v>39</v>
      </c>
      <c r="B79" s="4"/>
      <c r="C79" s="4"/>
      <c r="D79" s="4"/>
      <c r="E79" s="4"/>
      <c r="F79" s="4"/>
      <c r="G79" s="4"/>
      <c r="H79" s="4"/>
      <c r="I79" s="4"/>
      <c r="J79" s="4"/>
      <c r="K79" s="2"/>
      <c r="L79" s="2"/>
      <c r="M79" s="2"/>
      <c r="N79" s="2"/>
    </row>
    <row r="80" spans="1:14">
      <c r="A80" s="4" t="s">
        <v>66</v>
      </c>
      <c r="B80" s="4"/>
      <c r="C80" s="4"/>
      <c r="D80" s="4" t="s">
        <v>135</v>
      </c>
      <c r="E80" s="4"/>
      <c r="F80" s="4"/>
      <c r="G80" s="4"/>
      <c r="H80" s="4"/>
      <c r="I80" s="4"/>
      <c r="J80" s="4"/>
      <c r="K80" s="2"/>
      <c r="L80" s="2"/>
      <c r="M80" s="2"/>
      <c r="N80" s="2"/>
    </row>
    <row r="81" spans="1:14">
      <c r="A81" s="4" t="s">
        <v>132</v>
      </c>
      <c r="B81" s="4"/>
      <c r="C81" s="4"/>
      <c r="D81" s="4"/>
      <c r="E81" s="4"/>
      <c r="F81" s="4"/>
      <c r="G81" s="4"/>
      <c r="H81" s="4"/>
      <c r="I81" s="5">
        <v>47.5</v>
      </c>
      <c r="J81" s="5" t="s">
        <v>88</v>
      </c>
      <c r="K81" s="2"/>
      <c r="L81" s="2"/>
      <c r="M81" s="2"/>
      <c r="N81" s="2"/>
    </row>
    <row r="82" spans="1:14">
      <c r="A82" s="4" t="s">
        <v>128</v>
      </c>
      <c r="B82" s="4"/>
      <c r="C82" s="4"/>
      <c r="D82" s="4"/>
      <c r="E82" s="4"/>
      <c r="F82" s="4"/>
      <c r="G82" s="4"/>
      <c r="H82" s="4"/>
      <c r="I82" s="5">
        <v>6241.9</v>
      </c>
      <c r="J82" s="5" t="s">
        <v>88</v>
      </c>
      <c r="K82" s="2"/>
      <c r="L82" s="2"/>
      <c r="M82" s="2"/>
      <c r="N82" s="2"/>
    </row>
    <row r="83" spans="1:14">
      <c r="A83" s="4" t="s">
        <v>126</v>
      </c>
      <c r="B83" s="4"/>
      <c r="C83" s="4"/>
      <c r="D83" s="4"/>
      <c r="E83" s="4"/>
      <c r="F83" s="4"/>
      <c r="G83" s="4"/>
      <c r="H83" s="4"/>
      <c r="I83" s="5">
        <v>237.8</v>
      </c>
      <c r="J83" s="5" t="s">
        <v>88</v>
      </c>
      <c r="K83" s="2"/>
      <c r="L83" s="2"/>
      <c r="M83" s="2"/>
      <c r="N83" s="2"/>
    </row>
    <row r="84" spans="1:14">
      <c r="A84" s="4" t="s">
        <v>87</v>
      </c>
      <c r="B84" s="4"/>
      <c r="C84" s="4"/>
      <c r="D84" s="4"/>
      <c r="E84" s="4"/>
      <c r="F84" s="4"/>
      <c r="G84" s="4"/>
      <c r="H84" s="4"/>
      <c r="I84" s="5">
        <f>27688.3+27625.4+27589.8</f>
        <v>82903.5</v>
      </c>
      <c r="J84" s="5" t="s">
        <v>88</v>
      </c>
      <c r="K84" s="41"/>
      <c r="L84" s="2"/>
      <c r="M84" s="2"/>
      <c r="N84" s="2"/>
    </row>
    <row r="85" spans="1:14">
      <c r="A85" s="4" t="s">
        <v>136</v>
      </c>
      <c r="B85" s="4"/>
      <c r="C85" s="4"/>
      <c r="D85" s="4"/>
      <c r="E85" s="4"/>
      <c r="F85" s="4"/>
      <c r="G85" s="4"/>
      <c r="H85" s="4"/>
      <c r="I85" s="5">
        <v>90</v>
      </c>
      <c r="J85" s="4" t="s">
        <v>88</v>
      </c>
      <c r="K85" s="2"/>
      <c r="L85" s="2"/>
      <c r="M85" s="2"/>
      <c r="N85" s="2"/>
    </row>
    <row r="86" spans="1:14" s="16" customFormat="1">
      <c r="A86" s="4" t="s">
        <v>96</v>
      </c>
      <c r="B86" s="4"/>
      <c r="C86" s="3"/>
      <c r="D86" s="3"/>
      <c r="E86" s="3"/>
      <c r="F86" s="3"/>
      <c r="G86" s="3"/>
      <c r="H86" s="3"/>
      <c r="I86" s="5">
        <f>60+976.6+60+2242.9+349.2+66</f>
        <v>3754.7</v>
      </c>
      <c r="J86" s="5" t="s">
        <v>88</v>
      </c>
      <c r="K86" s="20"/>
      <c r="L86" s="20"/>
      <c r="M86" s="20"/>
      <c r="N86" s="20"/>
    </row>
    <row r="87" spans="1:14">
      <c r="A87" s="4" t="s">
        <v>127</v>
      </c>
      <c r="B87" s="3"/>
      <c r="C87" s="3"/>
      <c r="D87" s="4"/>
      <c r="E87" s="4"/>
      <c r="F87" s="4"/>
      <c r="G87" s="4"/>
      <c r="H87" s="4"/>
      <c r="I87" s="5">
        <f>5626.5+29789.6</f>
        <v>35416.1</v>
      </c>
      <c r="J87" s="5" t="s">
        <v>88</v>
      </c>
      <c r="K87" s="2"/>
      <c r="L87" s="2"/>
      <c r="M87" s="2"/>
      <c r="N87" s="2"/>
    </row>
    <row r="88" spans="1:14">
      <c r="A88" s="4" t="s">
        <v>106</v>
      </c>
      <c r="B88" s="3"/>
      <c r="C88" s="3"/>
      <c r="D88" s="4"/>
      <c r="E88" s="4"/>
      <c r="F88" s="4"/>
      <c r="G88" s="4"/>
      <c r="H88" s="4"/>
      <c r="I88" s="5">
        <v>2391.1</v>
      </c>
      <c r="J88" s="5" t="s">
        <v>88</v>
      </c>
      <c r="K88" s="2"/>
      <c r="L88" s="2"/>
      <c r="M88" s="2"/>
      <c r="N88" s="2"/>
    </row>
    <row r="89" spans="1:14">
      <c r="A89" s="4"/>
      <c r="B89" s="3"/>
      <c r="C89" s="3"/>
      <c r="D89" s="4"/>
      <c r="E89" s="4"/>
      <c r="F89" s="4"/>
      <c r="G89" s="4"/>
      <c r="H89" s="4"/>
      <c r="I89" s="5"/>
      <c r="J89" s="5"/>
      <c r="K89" s="2"/>
      <c r="L89" s="2"/>
      <c r="M89" s="2"/>
      <c r="N89" s="2"/>
    </row>
    <row r="90" spans="1:14">
      <c r="A90" s="4"/>
      <c r="B90" s="3"/>
      <c r="C90" s="3"/>
      <c r="D90" s="4"/>
      <c r="E90" s="4"/>
      <c r="F90" s="4"/>
      <c r="G90" s="4"/>
      <c r="H90" s="4"/>
      <c r="I90" s="5"/>
      <c r="J90" s="5"/>
      <c r="K90" s="2"/>
      <c r="L90" s="2"/>
      <c r="M90" s="2"/>
      <c r="N90" s="2"/>
    </row>
    <row r="91" spans="1:14">
      <c r="A91" s="4"/>
      <c r="B91" s="3" t="s">
        <v>16</v>
      </c>
      <c r="C91" s="3"/>
      <c r="D91" s="4"/>
      <c r="E91" s="4"/>
      <c r="F91" s="4" t="s">
        <v>99</v>
      </c>
      <c r="G91" s="4"/>
      <c r="H91" s="4"/>
      <c r="I91" s="5"/>
      <c r="J91" s="4"/>
      <c r="K91" s="2"/>
      <c r="L91" s="2"/>
      <c r="M91" s="2"/>
      <c r="N91" s="2"/>
    </row>
    <row r="92" spans="1:14">
      <c r="A92" s="4"/>
      <c r="B92" s="3"/>
      <c r="C92" s="4"/>
      <c r="D92" s="4"/>
      <c r="E92" s="4"/>
      <c r="F92" s="4"/>
      <c r="G92" s="4"/>
      <c r="H92" s="4"/>
      <c r="I92" s="5"/>
      <c r="J92" s="4"/>
      <c r="K92" s="2"/>
      <c r="L92" s="2"/>
      <c r="M92" s="2"/>
      <c r="N92" s="2"/>
    </row>
    <row r="93" spans="1:14">
      <c r="B93" s="3" t="s">
        <v>17</v>
      </c>
      <c r="F93" s="4" t="s">
        <v>100</v>
      </c>
      <c r="G93" s="4"/>
    </row>
    <row r="94" spans="1:14">
      <c r="I94" s="30"/>
    </row>
    <row r="95" spans="1:14">
      <c r="I95" s="43"/>
    </row>
    <row r="96" spans="1:14">
      <c r="I96" s="30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4"/>
  <sheetViews>
    <sheetView tabSelected="1" workbookViewId="0">
      <selection activeCell="F13" sqref="F13:G13"/>
    </sheetView>
  </sheetViews>
  <sheetFormatPr defaultColWidth="9.140625" defaultRowHeight="16.5" customHeight="1"/>
  <cols>
    <col min="1" max="1" width="4" style="16" customWidth="1"/>
    <col min="2" max="2" width="41.5703125" style="1" customWidth="1"/>
    <col min="3" max="3" width="12.85546875" style="1" customWidth="1"/>
    <col min="4" max="4" width="11.140625" style="1" customWidth="1"/>
    <col min="5" max="5" width="11.5703125" style="1" customWidth="1"/>
    <col min="6" max="6" width="10.7109375" style="1" customWidth="1"/>
    <col min="7" max="7" width="10.5703125" style="1" customWidth="1"/>
    <col min="8" max="8" width="10.7109375" style="1" customWidth="1"/>
    <col min="9" max="9" width="9.42578125" style="1" customWidth="1"/>
    <col min="10" max="10" width="10.85546875" style="1" customWidth="1"/>
    <col min="11" max="11" width="24.140625" style="1" customWidth="1"/>
    <col min="12" max="16384" width="9.140625" style="1"/>
  </cols>
  <sheetData>
    <row r="1" spans="1:22" ht="16.5" customHeight="1"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6.5" customHeight="1">
      <c r="B2" s="54" t="s">
        <v>113</v>
      </c>
      <c r="C2" s="54"/>
      <c r="D2" s="54"/>
      <c r="E2" s="54"/>
      <c r="F2" s="54"/>
      <c r="G2" s="54"/>
      <c r="H2" s="54"/>
      <c r="I2" s="54"/>
      <c r="J2" s="54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6.5" customHeight="1">
      <c r="B3" s="53" t="s">
        <v>75</v>
      </c>
      <c r="C3" s="53"/>
      <c r="D3" s="53"/>
      <c r="E3" s="53"/>
      <c r="F3" s="53"/>
      <c r="G3" s="53"/>
      <c r="H3" s="53"/>
      <c r="I3" s="53"/>
      <c r="J3" s="53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6.5" customHeight="1">
      <c r="B4" s="17"/>
      <c r="C4" s="17" t="s">
        <v>51</v>
      </c>
      <c r="D4" s="17"/>
      <c r="E4" s="17"/>
      <c r="F4" s="17"/>
      <c r="G4" s="17"/>
      <c r="H4" s="17"/>
      <c r="I4" s="17"/>
      <c r="J4" s="7" t="s">
        <v>18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6.5" customHeight="1">
      <c r="A5" s="55" t="s">
        <v>50</v>
      </c>
      <c r="B5" s="57" t="s">
        <v>19</v>
      </c>
      <c r="C5" s="57" t="s">
        <v>101</v>
      </c>
      <c r="D5" s="62" t="s">
        <v>20</v>
      </c>
      <c r="E5" s="62" t="s">
        <v>105</v>
      </c>
      <c r="F5" s="62" t="s">
        <v>110</v>
      </c>
      <c r="G5" s="62" t="s">
        <v>114</v>
      </c>
      <c r="H5" s="59" t="s">
        <v>21</v>
      </c>
      <c r="I5" s="60"/>
      <c r="J5" s="6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82.5" customHeight="1">
      <c r="A6" s="56"/>
      <c r="B6" s="58"/>
      <c r="C6" s="58"/>
      <c r="D6" s="63"/>
      <c r="E6" s="63"/>
      <c r="F6" s="63"/>
      <c r="G6" s="63"/>
      <c r="H6" s="8" t="s">
        <v>115</v>
      </c>
      <c r="I6" s="8" t="s">
        <v>116</v>
      </c>
      <c r="J6" s="8" t="s">
        <v>117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16.5" customHeight="1">
      <c r="A7" s="14"/>
      <c r="B7" s="50" t="s">
        <v>22</v>
      </c>
      <c r="C7" s="51"/>
      <c r="D7" s="51"/>
      <c r="E7" s="51"/>
      <c r="F7" s="51"/>
      <c r="G7" s="51"/>
      <c r="H7" s="51"/>
      <c r="I7" s="51"/>
      <c r="J7" s="5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19.5" customHeight="1">
      <c r="A8" s="14">
        <v>1</v>
      </c>
      <c r="B8" s="11" t="s">
        <v>23</v>
      </c>
      <c r="C8" s="21">
        <v>975678.3</v>
      </c>
      <c r="D8" s="21">
        <v>266059</v>
      </c>
      <c r="E8" s="21">
        <v>241300.6</v>
      </c>
      <c r="F8" s="21">
        <v>206017.6</v>
      </c>
      <c r="G8" s="21">
        <f>H8+I8+J8</f>
        <v>262301.09999999998</v>
      </c>
      <c r="H8" s="21">
        <v>90385.600000000006</v>
      </c>
      <c r="I8" s="21">
        <v>27499</v>
      </c>
      <c r="J8" s="32">
        <v>144416.5</v>
      </c>
      <c r="K8" s="64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ht="19.5" customHeight="1">
      <c r="A9" s="14"/>
      <c r="B9" s="28" t="s">
        <v>77</v>
      </c>
      <c r="C9" s="21">
        <v>105349</v>
      </c>
      <c r="D9" s="21">
        <v>105349</v>
      </c>
      <c r="E9" s="21"/>
      <c r="F9" s="21">
        <f t="shared" ref="F9:F12" si="0">H9+I9+J9</f>
        <v>0</v>
      </c>
      <c r="G9" s="21">
        <f t="shared" ref="G9:G12" si="1">H9+I9+J9</f>
        <v>0</v>
      </c>
      <c r="H9" s="21"/>
      <c r="I9" s="21"/>
      <c r="J9" s="22"/>
      <c r="K9" s="64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34.5" customHeight="1">
      <c r="A10" s="14">
        <v>2</v>
      </c>
      <c r="B10" s="10" t="s">
        <v>24</v>
      </c>
      <c r="C10" s="23"/>
      <c r="D10" s="23"/>
      <c r="E10" s="23"/>
      <c r="F10" s="21">
        <f t="shared" si="0"/>
        <v>0</v>
      </c>
      <c r="G10" s="21">
        <f t="shared" si="1"/>
        <v>0</v>
      </c>
      <c r="H10" s="23"/>
      <c r="I10" s="23"/>
      <c r="J10" s="23"/>
      <c r="K10" s="64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20.25" customHeight="1">
      <c r="A11" s="14">
        <v>3</v>
      </c>
      <c r="B11" s="10" t="s">
        <v>25</v>
      </c>
      <c r="C11" s="23">
        <v>128844.2</v>
      </c>
      <c r="D11" s="23">
        <v>16900.900000000001</v>
      </c>
      <c r="E11" s="23">
        <v>38309.4</v>
      </c>
      <c r="F11" s="21">
        <v>29324.3</v>
      </c>
      <c r="G11" s="21">
        <v>44309.599999999999</v>
      </c>
      <c r="H11" s="23">
        <v>7315.6</v>
      </c>
      <c r="I11" s="23">
        <v>8663</v>
      </c>
      <c r="J11" s="23">
        <f>28330.2+17.9</f>
        <v>28348.100000000002</v>
      </c>
      <c r="K11" s="64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20.25" customHeight="1">
      <c r="A12" s="14"/>
      <c r="B12" s="29" t="s">
        <v>78</v>
      </c>
      <c r="C12" s="23">
        <v>16446</v>
      </c>
      <c r="D12" s="23">
        <v>16446</v>
      </c>
      <c r="E12" s="23"/>
      <c r="F12" s="21">
        <f t="shared" si="0"/>
        <v>0</v>
      </c>
      <c r="G12" s="21">
        <f t="shared" si="1"/>
        <v>0</v>
      </c>
      <c r="H12" s="23"/>
      <c r="I12" s="23"/>
      <c r="J12" s="23"/>
      <c r="K12" s="64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ht="21" customHeight="1">
      <c r="A13" s="14"/>
      <c r="B13" s="13" t="s">
        <v>26</v>
      </c>
      <c r="C13" s="27">
        <f>C8+C9+C10+C11+C12</f>
        <v>1226317.5</v>
      </c>
      <c r="D13" s="27">
        <f>D8+D9+D11+D12</f>
        <v>404754.9</v>
      </c>
      <c r="E13" s="27">
        <v>279610</v>
      </c>
      <c r="F13" s="33">
        <f>F12+F11+F9+F8</f>
        <v>235341.9</v>
      </c>
      <c r="G13" s="33">
        <f>G12+G11+G9+G8</f>
        <v>306610.69999999995</v>
      </c>
      <c r="H13" s="27">
        <f>H11+H8</f>
        <v>97701.200000000012</v>
      </c>
      <c r="I13" s="33">
        <f t="shared" ref="I13:J13" si="2">I11+I8</f>
        <v>36162</v>
      </c>
      <c r="J13" s="33">
        <f t="shared" si="2"/>
        <v>172764.6</v>
      </c>
      <c r="K13" s="64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ht="16.5" customHeight="1">
      <c r="A14" s="14"/>
      <c r="B14" s="47" t="s">
        <v>27</v>
      </c>
      <c r="C14" s="48"/>
      <c r="D14" s="48"/>
      <c r="E14" s="48"/>
      <c r="F14" s="48"/>
      <c r="G14" s="48"/>
      <c r="H14" s="48"/>
      <c r="I14" s="48"/>
      <c r="J14" s="4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18" customHeight="1">
      <c r="A15" s="14">
        <v>1</v>
      </c>
      <c r="B15" s="10" t="s">
        <v>54</v>
      </c>
      <c r="C15" s="25">
        <f>C16+C23+C24+C25+C30+C31+C32+C33+C38+C39+C40+C41+C42+C43+C44+C45+C46+C47+C48</f>
        <v>975678.3</v>
      </c>
      <c r="D15" s="25">
        <f t="shared" ref="D15:J15" si="3">D16+D23+D24+D25+D30+D31+D32+D33+D38+D39+D40+D41+D42+D43+D44+D45+D46+D47+D48</f>
        <v>184113.69999999998</v>
      </c>
      <c r="E15" s="25">
        <f t="shared" si="3"/>
        <v>263506.59999999998</v>
      </c>
      <c r="F15" s="25">
        <f t="shared" si="3"/>
        <v>148253.19999999998</v>
      </c>
      <c r="G15" s="25">
        <f t="shared" si="3"/>
        <v>328540</v>
      </c>
      <c r="H15" s="25">
        <f t="shared" si="3"/>
        <v>75849.599999999991</v>
      </c>
      <c r="I15" s="25">
        <f t="shared" si="3"/>
        <v>104662.29999999999</v>
      </c>
      <c r="J15" s="25">
        <f t="shared" si="3"/>
        <v>148028.1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ht="35.25" customHeight="1">
      <c r="A16" s="12"/>
      <c r="B16" s="18" t="s">
        <v>53</v>
      </c>
      <c r="C16" s="25">
        <f>C17+C19+C20+C21+C22</f>
        <v>403338</v>
      </c>
      <c r="D16" s="25">
        <f>D17+D18+D19+D20+D21+D22</f>
        <v>89267.900000000009</v>
      </c>
      <c r="E16" s="25">
        <f t="shared" ref="E16:J16" si="4">E17+E18+E19+E20+E21+E22</f>
        <v>155256.5</v>
      </c>
      <c r="F16" s="25">
        <f t="shared" si="4"/>
        <v>39162.099999999991</v>
      </c>
      <c r="G16" s="25">
        <f t="shared" si="4"/>
        <v>112803.1</v>
      </c>
      <c r="H16" s="25">
        <f t="shared" si="4"/>
        <v>42213.5</v>
      </c>
      <c r="I16" s="25">
        <f t="shared" si="4"/>
        <v>32476.5</v>
      </c>
      <c r="J16" s="25">
        <f t="shared" si="4"/>
        <v>38113.1</v>
      </c>
      <c r="K16" s="45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ht="18.75" customHeight="1">
      <c r="A17" s="12"/>
      <c r="B17" s="9" t="s">
        <v>28</v>
      </c>
      <c r="C17" s="25">
        <v>347153</v>
      </c>
      <c r="D17" s="25">
        <v>80289.5</v>
      </c>
      <c r="E17" s="25">
        <v>124103.5</v>
      </c>
      <c r="F17" s="25">
        <v>34801.199999999997</v>
      </c>
      <c r="G17" s="25">
        <f>H17+I17+J17</f>
        <v>87785.1</v>
      </c>
      <c r="H17" s="26">
        <f>37998.5-H19-H18</f>
        <v>29119.4</v>
      </c>
      <c r="I17" s="26">
        <v>29204.6</v>
      </c>
      <c r="J17" s="26">
        <f>34312.9-J18</f>
        <v>29461.100000000002</v>
      </c>
      <c r="K17" s="45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ht="18.75" customHeight="1">
      <c r="A18" s="12"/>
      <c r="B18" s="9" t="s">
        <v>125</v>
      </c>
      <c r="C18" s="25">
        <v>13400</v>
      </c>
      <c r="D18" s="25"/>
      <c r="E18" s="25"/>
      <c r="F18" s="25"/>
      <c r="G18" s="25">
        <f t="shared" ref="G18:G24" si="5">H18+I18+J18</f>
        <v>13371.8</v>
      </c>
      <c r="H18" s="26">
        <v>8520</v>
      </c>
      <c r="I18" s="26">
        <v>0</v>
      </c>
      <c r="J18" s="26">
        <v>4851.8</v>
      </c>
      <c r="K18" s="45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ht="17.25" customHeight="1">
      <c r="A19" s="12"/>
      <c r="B19" s="9" t="s">
        <v>29</v>
      </c>
      <c r="C19" s="25">
        <v>17920</v>
      </c>
      <c r="D19" s="25"/>
      <c r="E19" s="25">
        <v>17282.3</v>
      </c>
      <c r="F19" s="25">
        <v>276.10000000000002</v>
      </c>
      <c r="G19" s="25">
        <f t="shared" si="5"/>
        <v>359.1</v>
      </c>
      <c r="H19" s="26">
        <v>359.1</v>
      </c>
      <c r="I19" s="26">
        <v>0</v>
      </c>
      <c r="J19" s="26"/>
      <c r="K19" s="45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17.25" customHeight="1">
      <c r="A20" s="12"/>
      <c r="B20" s="9" t="s">
        <v>30</v>
      </c>
      <c r="C20" s="25">
        <v>19100</v>
      </c>
      <c r="D20" s="25">
        <v>4372.6000000000004</v>
      </c>
      <c r="E20" s="25">
        <v>7034.5</v>
      </c>
      <c r="F20" s="25">
        <v>2001.6</v>
      </c>
      <c r="G20" s="25">
        <f t="shared" si="5"/>
        <v>5648.3</v>
      </c>
      <c r="H20" s="26">
        <v>2078.8000000000002</v>
      </c>
      <c r="I20" s="26">
        <v>1601.9</v>
      </c>
      <c r="J20" s="26">
        <v>1967.6</v>
      </c>
      <c r="K20" s="45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ht="30" customHeight="1">
      <c r="A21" s="12"/>
      <c r="B21" s="9" t="s">
        <v>31</v>
      </c>
      <c r="C21" s="25">
        <v>9775</v>
      </c>
      <c r="D21" s="25">
        <v>2358.5</v>
      </c>
      <c r="E21" s="25">
        <v>3419.5</v>
      </c>
      <c r="F21" s="25">
        <v>1109.5</v>
      </c>
      <c r="G21" s="25">
        <f t="shared" si="5"/>
        <v>2887.9</v>
      </c>
      <c r="H21" s="26">
        <v>1087.7</v>
      </c>
      <c r="I21" s="26">
        <v>860.5</v>
      </c>
      <c r="J21" s="26">
        <f>929.8+9.9</f>
        <v>939.69999999999993</v>
      </c>
      <c r="K21" s="45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ht="22.5" customHeight="1">
      <c r="A22" s="12"/>
      <c r="B22" s="9" t="s">
        <v>76</v>
      </c>
      <c r="C22" s="25">
        <v>9390</v>
      </c>
      <c r="D22" s="25">
        <v>2247.3000000000002</v>
      </c>
      <c r="E22" s="25">
        <v>3416.7</v>
      </c>
      <c r="F22" s="25">
        <v>973.7</v>
      </c>
      <c r="G22" s="25">
        <f t="shared" si="5"/>
        <v>2750.9</v>
      </c>
      <c r="H22" s="26">
        <v>1048.5</v>
      </c>
      <c r="I22" s="26">
        <v>809.5</v>
      </c>
      <c r="J22" s="26">
        <v>892.9</v>
      </c>
      <c r="K22" s="4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ht="30" customHeight="1">
      <c r="A23" s="12"/>
      <c r="B23" s="18" t="s">
        <v>60</v>
      </c>
      <c r="C23" s="25">
        <f t="shared" ref="C23" si="6">D23</f>
        <v>0</v>
      </c>
      <c r="D23" s="25">
        <f t="shared" ref="D23:D48" si="7">H23+I23+J23</f>
        <v>0</v>
      </c>
      <c r="E23" s="25"/>
      <c r="F23" s="25"/>
      <c r="G23" s="25">
        <f t="shared" si="5"/>
        <v>0</v>
      </c>
      <c r="H23" s="24"/>
      <c r="I23" s="24"/>
      <c r="J23" s="24"/>
      <c r="K23" s="45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30" customHeight="1">
      <c r="A24" s="12"/>
      <c r="B24" s="18" t="s">
        <v>49</v>
      </c>
      <c r="C24" s="25">
        <v>110</v>
      </c>
      <c r="D24" s="25">
        <v>0</v>
      </c>
      <c r="E24" s="25"/>
      <c r="F24" s="25"/>
      <c r="G24" s="25">
        <f t="shared" si="5"/>
        <v>94</v>
      </c>
      <c r="H24" s="24"/>
      <c r="I24" s="24"/>
      <c r="J24" s="24">
        <v>94</v>
      </c>
      <c r="K24" s="45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31.5">
      <c r="A25" s="12"/>
      <c r="B25" s="18" t="s">
        <v>62</v>
      </c>
      <c r="C25" s="25">
        <f>C26+C27+C28+C29</f>
        <v>13526</v>
      </c>
      <c r="D25" s="25">
        <f t="shared" ref="D25:I25" si="8">D26+D27+D28+D29</f>
        <v>373.7</v>
      </c>
      <c r="E25" s="25">
        <f t="shared" si="8"/>
        <v>1502</v>
      </c>
      <c r="F25" s="25">
        <f t="shared" si="8"/>
        <v>2315.1999999999998</v>
      </c>
      <c r="G25" s="25">
        <f t="shared" si="8"/>
        <v>1240</v>
      </c>
      <c r="H25" s="25">
        <f t="shared" si="8"/>
        <v>407.1</v>
      </c>
      <c r="I25" s="25">
        <f t="shared" si="8"/>
        <v>239.6</v>
      </c>
      <c r="J25" s="25">
        <f t="shared" ref="J25" si="9">J26+J27+J28+J29</f>
        <v>593.29999999999995</v>
      </c>
      <c r="K25" s="25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1" customHeight="1">
      <c r="A26" s="12"/>
      <c r="B26" s="9" t="s">
        <v>46</v>
      </c>
      <c r="C26" s="25">
        <v>2857</v>
      </c>
      <c r="D26" s="25">
        <v>159.1</v>
      </c>
      <c r="E26" s="25">
        <v>864.2</v>
      </c>
      <c r="F26" s="25">
        <v>580</v>
      </c>
      <c r="G26" s="25">
        <f>H26+I26+J26</f>
        <v>348.90000000000003</v>
      </c>
      <c r="H26" s="26">
        <f>15.5+28.4</f>
        <v>43.9</v>
      </c>
      <c r="I26" s="26">
        <f>30.9</f>
        <v>30.9</v>
      </c>
      <c r="J26" s="26">
        <f>12.1+28.4+6.5+10.4+88.8+12.8+36.3+125+0+53.8-100</f>
        <v>274.10000000000002</v>
      </c>
      <c r="K26" s="45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1" customHeight="1">
      <c r="A27" s="12"/>
      <c r="B27" s="9" t="s">
        <v>47</v>
      </c>
      <c r="C27" s="25">
        <v>879</v>
      </c>
      <c r="D27" s="25">
        <v>0</v>
      </c>
      <c r="E27" s="25"/>
      <c r="F27" s="25">
        <v>0</v>
      </c>
      <c r="G27" s="25">
        <f t="shared" ref="G27:G32" si="10">H27+I27+J27</f>
        <v>199</v>
      </c>
      <c r="H27" s="26">
        <v>199</v>
      </c>
      <c r="I27" s="26"/>
      <c r="J27" s="26"/>
      <c r="K27" s="45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2" ht="21" customHeight="1">
      <c r="A28" s="12"/>
      <c r="B28" s="9" t="s">
        <v>52</v>
      </c>
      <c r="C28" s="25">
        <v>510</v>
      </c>
      <c r="D28" s="25">
        <v>0</v>
      </c>
      <c r="E28" s="25"/>
      <c r="F28" s="25">
        <v>0</v>
      </c>
      <c r="G28" s="25">
        <f t="shared" si="10"/>
        <v>261.3</v>
      </c>
      <c r="H28" s="26"/>
      <c r="I28" s="26">
        <v>180</v>
      </c>
      <c r="J28" s="26">
        <v>81.3</v>
      </c>
      <c r="K28" s="45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ht="21" customHeight="1">
      <c r="A29" s="12"/>
      <c r="B29" s="9" t="s">
        <v>61</v>
      </c>
      <c r="C29" s="25">
        <v>9280</v>
      </c>
      <c r="D29" s="25">
        <v>214.6</v>
      </c>
      <c r="E29" s="25">
        <v>637.79999999999995</v>
      </c>
      <c r="F29" s="25">
        <v>1735.2</v>
      </c>
      <c r="G29" s="25">
        <f t="shared" si="10"/>
        <v>430.79999999999995</v>
      </c>
      <c r="H29" s="26">
        <f>164.2</f>
        <v>164.2</v>
      </c>
      <c r="I29" s="26">
        <f>28.7</f>
        <v>28.7</v>
      </c>
      <c r="J29" s="26">
        <f>260.2+30+180+209.7-442</f>
        <v>237.89999999999998</v>
      </c>
      <c r="K29" s="45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</row>
    <row r="30" spans="1:22" ht="21" customHeight="1">
      <c r="A30" s="12"/>
      <c r="B30" s="18" t="s">
        <v>32</v>
      </c>
      <c r="C30" s="25">
        <v>17408</v>
      </c>
      <c r="D30" s="25">
        <v>3769.7</v>
      </c>
      <c r="E30" s="25">
        <v>3041.4</v>
      </c>
      <c r="F30" s="25">
        <v>852</v>
      </c>
      <c r="G30" s="25">
        <f t="shared" si="10"/>
        <v>3562.2</v>
      </c>
      <c r="H30" s="24">
        <f>263.7</f>
        <v>263.7</v>
      </c>
      <c r="I30" s="24">
        <v>0</v>
      </c>
      <c r="J30" s="24">
        <f>276+130.1+1602+1290.4+0</f>
        <v>3298.5</v>
      </c>
      <c r="K30" s="45"/>
      <c r="L30" s="42"/>
      <c r="M30" s="42"/>
      <c r="N30" s="45"/>
      <c r="O30" s="42"/>
      <c r="P30" s="42"/>
      <c r="Q30" s="42"/>
      <c r="R30" s="42"/>
      <c r="S30" s="42"/>
      <c r="T30" s="42"/>
      <c r="U30" s="42"/>
      <c r="V30" s="42"/>
    </row>
    <row r="31" spans="1:22" ht="18.75" customHeight="1">
      <c r="A31" s="12"/>
      <c r="B31" s="18" t="s">
        <v>45</v>
      </c>
      <c r="C31" s="25">
        <v>342.6</v>
      </c>
      <c r="D31" s="25">
        <v>242.6</v>
      </c>
      <c r="E31" s="25"/>
      <c r="F31" s="25">
        <v>22.3</v>
      </c>
      <c r="G31" s="25">
        <f t="shared" si="10"/>
        <v>46.7</v>
      </c>
      <c r="H31" s="24">
        <v>11.4</v>
      </c>
      <c r="I31" s="24">
        <v>11.6</v>
      </c>
      <c r="J31" s="24">
        <v>23.7</v>
      </c>
      <c r="K31" s="45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1:22" ht="18.75" customHeight="1">
      <c r="A32" s="12"/>
      <c r="B32" s="18" t="s">
        <v>42</v>
      </c>
      <c r="C32" s="25"/>
      <c r="D32" s="25">
        <f t="shared" si="7"/>
        <v>0</v>
      </c>
      <c r="E32" s="25"/>
      <c r="F32" s="25">
        <v>0</v>
      </c>
      <c r="G32" s="25">
        <f t="shared" si="10"/>
        <v>0</v>
      </c>
      <c r="H32" s="24"/>
      <c r="I32" s="24"/>
      <c r="J32" s="24"/>
      <c r="K32" s="45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22" ht="16.5" customHeight="1">
      <c r="A33" s="12"/>
      <c r="B33" s="18" t="s">
        <v>55</v>
      </c>
      <c r="C33" s="25">
        <f>C34+C35+C36+C37</f>
        <v>144314.70000000001</v>
      </c>
      <c r="D33" s="25">
        <f t="shared" ref="D33:F33" si="11">D34+D35+D36+D37</f>
        <v>2409.4</v>
      </c>
      <c r="E33" s="25">
        <f t="shared" si="11"/>
        <v>16630.5</v>
      </c>
      <c r="F33" s="25">
        <f t="shared" si="11"/>
        <v>37191</v>
      </c>
      <c r="G33" s="25">
        <f>G34+G35+G36+G37</f>
        <v>75609</v>
      </c>
      <c r="H33" s="25">
        <f>H34+H35+H36+H37</f>
        <v>3139.3</v>
      </c>
      <c r="I33" s="25">
        <f t="shared" ref="I33:J33" si="12">I34+I35+I36+I37</f>
        <v>31042.2</v>
      </c>
      <c r="J33" s="25">
        <f t="shared" si="12"/>
        <v>41427.500000000007</v>
      </c>
      <c r="K33" s="45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</row>
    <row r="34" spans="1:22" ht="16.5" customHeight="1">
      <c r="A34" s="12"/>
      <c r="B34" s="9" t="s">
        <v>43</v>
      </c>
      <c r="C34" s="25">
        <v>12791</v>
      </c>
      <c r="D34" s="25">
        <v>1500</v>
      </c>
      <c r="E34" s="25">
        <v>3710.5</v>
      </c>
      <c r="F34" s="25">
        <v>1904</v>
      </c>
      <c r="G34" s="25">
        <f>H34+I34+J34</f>
        <v>3808</v>
      </c>
      <c r="H34" s="26">
        <v>952</v>
      </c>
      <c r="I34" s="26">
        <v>952</v>
      </c>
      <c r="J34" s="26">
        <f>1904</f>
        <v>1904</v>
      </c>
      <c r="K34" s="45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ht="19.5" customHeight="1">
      <c r="A35" s="12"/>
      <c r="B35" s="9" t="s">
        <v>57</v>
      </c>
      <c r="C35" s="25">
        <v>25000</v>
      </c>
      <c r="D35" s="25"/>
      <c r="E35" s="25"/>
      <c r="F35" s="25">
        <v>16094.4</v>
      </c>
      <c r="G35" s="25">
        <f t="shared" ref="G35:G49" si="13">H35+I35+J35</f>
        <v>0</v>
      </c>
      <c r="H35" s="26"/>
      <c r="I35" s="26"/>
      <c r="J35" s="26"/>
      <c r="K35" s="45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9.5" customHeight="1">
      <c r="A36" s="12"/>
      <c r="B36" s="9" t="s">
        <v>58</v>
      </c>
      <c r="C36" s="25">
        <v>1500</v>
      </c>
      <c r="D36" s="25">
        <f t="shared" si="7"/>
        <v>0</v>
      </c>
      <c r="E36" s="25"/>
      <c r="F36" s="25">
        <v>0</v>
      </c>
      <c r="G36" s="25">
        <f t="shared" si="13"/>
        <v>0</v>
      </c>
      <c r="H36" s="26"/>
      <c r="I36" s="26"/>
      <c r="J36" s="26"/>
      <c r="K36" s="45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9.5" customHeight="1">
      <c r="A37" s="12"/>
      <c r="B37" s="9" t="s">
        <v>63</v>
      </c>
      <c r="C37" s="25">
        <v>105023.7</v>
      </c>
      <c r="D37" s="25">
        <f>892.3+17.1</f>
        <v>909.4</v>
      </c>
      <c r="E37" s="25">
        <v>12920</v>
      </c>
      <c r="F37" s="25">
        <v>19192.599999999999</v>
      </c>
      <c r="G37" s="25">
        <f t="shared" si="13"/>
        <v>71801</v>
      </c>
      <c r="H37" s="26">
        <f>143.7+0+35.6+39+719+1250</f>
        <v>2187.3000000000002</v>
      </c>
      <c r="I37" s="26">
        <f>46.2+44+30000</f>
        <v>30090.2</v>
      </c>
      <c r="J37" s="26">
        <f>287.3+0+23.1+81+130.9+111.5+37200+360+200+306.3+382.8+210.5+618.1+200-588</f>
        <v>39523.500000000007</v>
      </c>
      <c r="K37" s="45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2" ht="18" customHeight="1">
      <c r="A38" s="12"/>
      <c r="B38" s="18" t="s">
        <v>48</v>
      </c>
      <c r="C38" s="25">
        <v>2000</v>
      </c>
      <c r="D38" s="25"/>
      <c r="E38" s="25">
        <v>721</v>
      </c>
      <c r="F38" s="25">
        <v>185.3</v>
      </c>
      <c r="G38" s="25">
        <f t="shared" si="13"/>
        <v>792.9</v>
      </c>
      <c r="H38" s="24">
        <v>31.1</v>
      </c>
      <c r="I38" s="24">
        <v>136.5</v>
      </c>
      <c r="J38" s="24">
        <f>681-55.7</f>
        <v>625.29999999999995</v>
      </c>
      <c r="K38" s="45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</row>
    <row r="39" spans="1:22" ht="33" customHeight="1">
      <c r="A39" s="12"/>
      <c r="B39" s="18" t="s">
        <v>44</v>
      </c>
      <c r="C39" s="25"/>
      <c r="D39" s="25">
        <f t="shared" si="7"/>
        <v>0</v>
      </c>
      <c r="E39" s="25"/>
      <c r="F39" s="25">
        <v>0</v>
      </c>
      <c r="G39" s="25">
        <f t="shared" si="13"/>
        <v>0</v>
      </c>
      <c r="H39" s="24"/>
      <c r="I39" s="24"/>
      <c r="J39" s="24"/>
      <c r="K39" s="45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22" ht="18.75" customHeight="1">
      <c r="A40" s="12"/>
      <c r="B40" s="9" t="s">
        <v>79</v>
      </c>
      <c r="C40" s="25">
        <v>7331</v>
      </c>
      <c r="D40" s="25">
        <f>1006.6-17.1</f>
        <v>989.5</v>
      </c>
      <c r="E40" s="25">
        <v>1060.2</v>
      </c>
      <c r="F40" s="25">
        <v>0.5</v>
      </c>
      <c r="G40" s="25">
        <f t="shared" si="13"/>
        <v>0</v>
      </c>
      <c r="H40" s="24"/>
      <c r="I40" s="24"/>
      <c r="J40" s="24"/>
      <c r="K40" s="45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1:22" ht="18.75" customHeight="1">
      <c r="A41" s="12"/>
      <c r="B41" s="9" t="s">
        <v>154</v>
      </c>
      <c r="C41" s="25"/>
      <c r="D41" s="25"/>
      <c r="E41" s="25"/>
      <c r="F41" s="25"/>
      <c r="G41" s="25"/>
      <c r="H41" s="24"/>
      <c r="I41" s="24"/>
      <c r="J41" s="24"/>
      <c r="K41" s="45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 ht="30.75" customHeight="1">
      <c r="A42" s="12"/>
      <c r="B42" s="9" t="s">
        <v>95</v>
      </c>
      <c r="C42" s="25">
        <v>15676</v>
      </c>
      <c r="D42" s="25">
        <v>3176.8</v>
      </c>
      <c r="E42" s="25">
        <v>3697.1</v>
      </c>
      <c r="F42" s="25">
        <v>3028</v>
      </c>
      <c r="G42" s="25">
        <f t="shared" si="13"/>
        <v>3674.6</v>
      </c>
      <c r="H42" s="24">
        <v>60</v>
      </c>
      <c r="I42" s="24">
        <f>976.6+60</f>
        <v>1036.5999999999999</v>
      </c>
      <c r="J42" s="24">
        <f>2242.9+327.9+66-58.8</f>
        <v>2578</v>
      </c>
      <c r="K42" s="45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1:22" ht="18.75" customHeight="1">
      <c r="A43" s="12"/>
      <c r="B43" s="9" t="s">
        <v>81</v>
      </c>
      <c r="C43" s="25">
        <v>293575</v>
      </c>
      <c r="D43" s="25">
        <v>73626.899999999994</v>
      </c>
      <c r="E43" s="25">
        <v>73584.899999999994</v>
      </c>
      <c r="F43" s="25">
        <v>63435.7</v>
      </c>
      <c r="G43" s="25">
        <f t="shared" si="13"/>
        <v>82903.5</v>
      </c>
      <c r="H43" s="24">
        <f>27688.3</f>
        <v>27688.3</v>
      </c>
      <c r="I43" s="24">
        <v>27625.4</v>
      </c>
      <c r="J43" s="24">
        <v>27589.8</v>
      </c>
      <c r="K43" s="45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</row>
    <row r="44" spans="1:22" ht="18.75" customHeight="1">
      <c r="A44" s="12"/>
      <c r="B44" s="9" t="s">
        <v>80</v>
      </c>
      <c r="C44" s="25">
        <f>13532+325</f>
        <v>13857</v>
      </c>
      <c r="D44" s="25">
        <v>7865.8</v>
      </c>
      <c r="E44" s="25"/>
      <c r="F44" s="25">
        <v>0</v>
      </c>
      <c r="G44" s="25">
        <f t="shared" si="13"/>
        <v>225.5</v>
      </c>
      <c r="H44" s="24"/>
      <c r="I44" s="24">
        <f>237.8-12.3</f>
        <v>225.5</v>
      </c>
      <c r="J44" s="24"/>
      <c r="K44" s="45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</row>
    <row r="45" spans="1:22" ht="18.75" customHeight="1">
      <c r="A45" s="12"/>
      <c r="B45" s="9" t="s">
        <v>155</v>
      </c>
      <c r="C45" s="25">
        <v>300</v>
      </c>
      <c r="D45" s="25"/>
      <c r="E45" s="25"/>
      <c r="F45" s="25"/>
      <c r="G45" s="25">
        <f t="shared" si="13"/>
        <v>300</v>
      </c>
      <c r="H45" s="24">
        <v>300</v>
      </c>
      <c r="I45" s="24"/>
      <c r="J45" s="24"/>
      <c r="K45" s="45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</row>
    <row r="46" spans="1:22" ht="15.75">
      <c r="A46" s="12"/>
      <c r="B46" s="18" t="s">
        <v>59</v>
      </c>
      <c r="C46" s="25">
        <v>48900</v>
      </c>
      <c r="D46" s="25">
        <v>2391.4</v>
      </c>
      <c r="E46" s="25">
        <v>2501.5</v>
      </c>
      <c r="F46" s="25">
        <v>2061.1</v>
      </c>
      <c r="G46" s="25">
        <f t="shared" si="13"/>
        <v>41748</v>
      </c>
      <c r="H46" s="24"/>
      <c r="I46" s="24">
        <f>5626.5+6241.9</f>
        <v>11868.4</v>
      </c>
      <c r="J46" s="24">
        <f>29789.6+90</f>
        <v>29879.599999999999</v>
      </c>
      <c r="K46" s="45"/>
      <c r="L46" s="42"/>
      <c r="M46" s="42"/>
      <c r="N46" s="42"/>
      <c r="O46" s="42"/>
      <c r="P46" s="42"/>
      <c r="Q46" s="45"/>
      <c r="R46" s="42"/>
      <c r="S46" s="42"/>
      <c r="T46" s="45"/>
      <c r="U46" s="42"/>
      <c r="V46" s="42"/>
    </row>
    <row r="47" spans="1:22" ht="15.75">
      <c r="A47" s="12"/>
      <c r="B47" s="18" t="s">
        <v>84</v>
      </c>
      <c r="C47" s="25">
        <v>15000</v>
      </c>
      <c r="D47" s="25"/>
      <c r="E47" s="25">
        <v>5511.5</v>
      </c>
      <c r="F47" s="25">
        <v>0</v>
      </c>
      <c r="G47" s="25">
        <f t="shared" si="13"/>
        <v>5540.5</v>
      </c>
      <c r="H47" s="24">
        <v>1735.2</v>
      </c>
      <c r="I47" s="24"/>
      <c r="J47" s="24">
        <f>2391.1+750+284.7+379.5</f>
        <v>3805.2999999999997</v>
      </c>
      <c r="K47" s="45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</row>
    <row r="48" spans="1:22" ht="37.5" customHeight="1">
      <c r="A48" s="14">
        <v>3</v>
      </c>
      <c r="B48" s="10" t="s">
        <v>56</v>
      </c>
      <c r="C48" s="25"/>
      <c r="D48" s="25">
        <f t="shared" si="7"/>
        <v>0</v>
      </c>
      <c r="E48" s="25"/>
      <c r="F48" s="25">
        <f t="shared" ref="F48" si="14">H48+I48+J48</f>
        <v>0</v>
      </c>
      <c r="G48" s="25">
        <f t="shared" si="13"/>
        <v>0</v>
      </c>
      <c r="H48" s="25"/>
      <c r="I48" s="25"/>
      <c r="J48" s="25"/>
      <c r="K48" s="45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</row>
    <row r="49" spans="1:22" ht="21" customHeight="1">
      <c r="A49" s="14">
        <v>4</v>
      </c>
      <c r="B49" s="10" t="s">
        <v>33</v>
      </c>
      <c r="C49" s="25">
        <f>D49+E49+F49+G49</f>
        <v>129712</v>
      </c>
      <c r="D49" s="25">
        <v>29327.9</v>
      </c>
      <c r="E49" s="25">
        <v>50988.4</v>
      </c>
      <c r="F49" s="25">
        <v>10868.5</v>
      </c>
      <c r="G49" s="25">
        <f t="shared" si="13"/>
        <v>38527.200000000004</v>
      </c>
      <c r="H49" s="38">
        <f>9264.4+491.9+285.7+272.1+12.1+83.5</f>
        <v>10409.700000000001</v>
      </c>
      <c r="I49" s="38">
        <f>9189+485.6+284.6+269.5+14.4+47.5+106.1+624.4+869.3+143.7</f>
        <v>12034.1</v>
      </c>
      <c r="J49" s="38">
        <f>14067.9+818.7+363.6+364.3+24.9+273+78+93</f>
        <v>16083.4</v>
      </c>
      <c r="K49" s="45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</row>
    <row r="50" spans="1:22" ht="16.5" customHeight="1">
      <c r="A50" s="12"/>
      <c r="B50" s="15" t="s">
        <v>34</v>
      </c>
      <c r="C50" s="46">
        <f>C49+C15</f>
        <v>1105390.3</v>
      </c>
      <c r="D50" s="46">
        <f>D49+D15</f>
        <v>213441.59999999998</v>
      </c>
      <c r="E50" s="46">
        <f>E49+E15</f>
        <v>314495</v>
      </c>
      <c r="F50" s="46">
        <f>F49+F15</f>
        <v>159121.69999999998</v>
      </c>
      <c r="G50" s="46">
        <f>G49+G15</f>
        <v>367067.2</v>
      </c>
      <c r="H50" s="46">
        <f>H49+H15</f>
        <v>86259.299999999988</v>
      </c>
      <c r="I50" s="46">
        <f>I49+I15</f>
        <v>116696.4</v>
      </c>
      <c r="J50" s="46">
        <f>J49+J15</f>
        <v>164111.5</v>
      </c>
      <c r="K50" s="45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</row>
    <row r="51" spans="1:22" ht="16.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45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</row>
    <row r="52" spans="1:22" ht="16.5" customHeight="1">
      <c r="B52" s="16" t="s">
        <v>16</v>
      </c>
      <c r="C52" s="30"/>
      <c r="D52" s="44"/>
      <c r="H52" s="40"/>
      <c r="I52" s="19"/>
      <c r="J52" s="19"/>
      <c r="K52" s="45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</row>
    <row r="53" spans="1:22" ht="16.5" customHeight="1">
      <c r="B53" s="16" t="s">
        <v>17</v>
      </c>
      <c r="C53" s="30"/>
      <c r="D53" s="30"/>
      <c r="E53" s="30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6.5" customHeight="1">
      <c r="D54" s="30"/>
      <c r="K54" s="45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</sheetData>
  <mergeCells count="12">
    <mergeCell ref="B14:J14"/>
    <mergeCell ref="B7:J7"/>
    <mergeCell ref="B3:J3"/>
    <mergeCell ref="B2:J2"/>
    <mergeCell ref="A5:A6"/>
    <mergeCell ref="B5:B6"/>
    <mergeCell ref="C5:C6"/>
    <mergeCell ref="H5:J5"/>
    <mergeCell ref="D5:D6"/>
    <mergeCell ref="F5:F6"/>
    <mergeCell ref="E5:E6"/>
    <mergeCell ref="G5:G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2023-04-04T04:44:35Z</cp:lastPrinted>
  <dcterms:created xsi:type="dcterms:W3CDTF">2017-03-27T04:35:45Z</dcterms:created>
  <dcterms:modified xsi:type="dcterms:W3CDTF">2023-04-04T04:49:15Z</dcterms:modified>
</cp:coreProperties>
</file>