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570" windowHeight="11475"/>
  </bookViews>
  <sheets>
    <sheet name="пояснительная" sheetId="1" r:id="rId1"/>
    <sheet name="отчет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96" i="1"/>
  <c r="J37" i="2"/>
  <c r="I47"/>
  <c r="J30"/>
  <c r="J47"/>
  <c r="H47"/>
  <c r="J29"/>
  <c r="J44"/>
  <c r="J45"/>
  <c r="I15" i="1" l="1"/>
  <c r="I14"/>
  <c r="I98" l="1"/>
  <c r="J11" i="2"/>
  <c r="I13" i="1"/>
  <c r="H17" i="2"/>
  <c r="E17"/>
  <c r="G22"/>
  <c r="C22" s="1"/>
  <c r="G9" i="1" l="1"/>
  <c r="H20" i="2" l="1"/>
  <c r="H19"/>
  <c r="J21"/>
  <c r="J20"/>
  <c r="J19"/>
  <c r="I19"/>
  <c r="I21"/>
  <c r="I20"/>
  <c r="H21"/>
  <c r="J42"/>
  <c r="I51" i="1"/>
  <c r="I97"/>
  <c r="I100"/>
  <c r="I37"/>
  <c r="I28"/>
  <c r="I90"/>
  <c r="I35"/>
  <c r="I41"/>
  <c r="I39"/>
  <c r="I19"/>
  <c r="I17"/>
  <c r="G39" i="2"/>
  <c r="G40"/>
  <c r="C40" s="1"/>
  <c r="G43"/>
  <c r="G46"/>
  <c r="G28"/>
  <c r="C28" s="1"/>
  <c r="G31"/>
  <c r="C31" s="1"/>
  <c r="G32"/>
  <c r="C32" s="1"/>
  <c r="G18"/>
  <c r="G23"/>
  <c r="C23" s="1"/>
  <c r="G24"/>
  <c r="C24" s="1"/>
  <c r="J27"/>
  <c r="J26"/>
  <c r="J41"/>
  <c r="I44"/>
  <c r="I37"/>
  <c r="I30"/>
  <c r="H37"/>
  <c r="H44"/>
  <c r="G35"/>
  <c r="C35" s="1"/>
  <c r="G36"/>
  <c r="C36" s="1"/>
  <c r="G38"/>
  <c r="G34"/>
  <c r="H42"/>
  <c r="H41"/>
  <c r="C38"/>
  <c r="C46"/>
  <c r="C34"/>
  <c r="C18"/>
  <c r="G37" l="1"/>
  <c r="C37" s="1"/>
  <c r="G42"/>
  <c r="C42" s="1"/>
  <c r="G44"/>
  <c r="C44" s="1"/>
  <c r="G45"/>
  <c r="C45" s="1"/>
  <c r="G21"/>
  <c r="C21" s="1"/>
  <c r="G27"/>
  <c r="C27" s="1"/>
  <c r="G26"/>
  <c r="C26" s="1"/>
  <c r="G41"/>
  <c r="C41" s="1"/>
  <c r="G30"/>
  <c r="C30" s="1"/>
  <c r="G29"/>
  <c r="C29" s="1"/>
  <c r="G17"/>
  <c r="C17" s="1"/>
  <c r="G20"/>
  <c r="C20" s="1"/>
  <c r="G47"/>
  <c r="C47" s="1"/>
  <c r="G19"/>
  <c r="C19" s="1"/>
  <c r="G9"/>
  <c r="G10"/>
  <c r="G11"/>
  <c r="C11" s="1"/>
  <c r="G12"/>
  <c r="G8"/>
  <c r="C8" s="1"/>
  <c r="D16"/>
  <c r="E16"/>
  <c r="F16"/>
  <c r="H16"/>
  <c r="I16"/>
  <c r="J16"/>
  <c r="D13"/>
  <c r="E13"/>
  <c r="F13"/>
  <c r="H13"/>
  <c r="I13"/>
  <c r="J13"/>
  <c r="D33"/>
  <c r="E33"/>
  <c r="F33"/>
  <c r="G33"/>
  <c r="H33"/>
  <c r="I33"/>
  <c r="J33"/>
  <c r="C33"/>
  <c r="D25"/>
  <c r="D15" s="1"/>
  <c r="E25"/>
  <c r="F25"/>
  <c r="H25"/>
  <c r="I25"/>
  <c r="J25"/>
  <c r="C13" l="1"/>
  <c r="C25"/>
  <c r="D48"/>
  <c r="G25"/>
  <c r="C16"/>
  <c r="G16"/>
  <c r="G13"/>
  <c r="F15"/>
  <c r="F48" s="1"/>
  <c r="E15"/>
  <c r="E48" s="1"/>
  <c r="H15"/>
  <c r="I15"/>
  <c r="I48" s="1"/>
  <c r="J15"/>
  <c r="J48" s="1"/>
  <c r="H48" l="1"/>
  <c r="C43"/>
  <c r="C39" l="1"/>
  <c r="C15" s="1"/>
  <c r="C48" s="1"/>
  <c r="G15"/>
  <c r="G48" l="1"/>
</calcChain>
</file>

<file path=xl/sharedStrings.xml><?xml version="1.0" encoding="utf-8"?>
<sst xmlns="http://schemas.openxmlformats.org/spreadsheetml/2006/main" count="228" uniqueCount="165">
  <si>
    <t>Управления образования г. Алматы</t>
  </si>
  <si>
    <t xml:space="preserve">из бюджета </t>
  </si>
  <si>
    <t>а) оплата труда-</t>
  </si>
  <si>
    <t xml:space="preserve">б) компенсационные выплаты – </t>
  </si>
  <si>
    <t xml:space="preserve">2. Коммунальные услуги (151,152) - </t>
  </si>
  <si>
    <t xml:space="preserve">-отопление - </t>
  </si>
  <si>
    <t xml:space="preserve"> -горячая вода – </t>
  </si>
  <si>
    <t xml:space="preserve"> -холодная вода - </t>
  </si>
  <si>
    <t xml:space="preserve"> -отведение сточных вод – </t>
  </si>
  <si>
    <t xml:space="preserve"> -электроэнергия – </t>
  </si>
  <si>
    <t xml:space="preserve"> -услуги связи – </t>
  </si>
  <si>
    <t xml:space="preserve">3. приобретение хоз.товаров и инв. - </t>
  </si>
  <si>
    <t xml:space="preserve"> -перчатки (резиновые, х/б и для субботника) –</t>
  </si>
  <si>
    <t xml:space="preserve"> -стиральный порошок –</t>
  </si>
  <si>
    <t xml:space="preserve"> -лампы (ЛБ-40, энергосберегающие) – </t>
  </si>
  <si>
    <t xml:space="preserve"> -дезинфицирующие средства- </t>
  </si>
  <si>
    <t xml:space="preserve"> -перчатки для субботника – </t>
  </si>
  <si>
    <t xml:space="preserve"> -веники – </t>
  </si>
  <si>
    <t xml:space="preserve">Приобретение прочих запасов (149): </t>
  </si>
  <si>
    <t xml:space="preserve"> - бумага А4 – </t>
  </si>
  <si>
    <t xml:space="preserve"> -транспортные услуги для перевозки учащихся 11 классов: на ЕНТ и Жас Тулек – </t>
  </si>
  <si>
    <t xml:space="preserve">  финансовые услуги банка за перечисление зарплаты на карт-счета составляют –</t>
  </si>
  <si>
    <t xml:space="preserve"> -утилизация люминистц.ламп -</t>
  </si>
  <si>
    <t xml:space="preserve"> - охранно-тревожная сигнализация- </t>
  </si>
  <si>
    <t xml:space="preserve"> - пожарная сигнализация - </t>
  </si>
  <si>
    <t xml:space="preserve"> - видеонаблюдение -</t>
  </si>
  <si>
    <t xml:space="preserve"> - вывоз мусора -</t>
  </si>
  <si>
    <t xml:space="preserve"> -дератизация и дезинсекция - </t>
  </si>
  <si>
    <t xml:space="preserve"> -техобслуживание систем отопления – </t>
  </si>
  <si>
    <t>Директор</t>
  </si>
  <si>
    <t>Гл.бухгалтер:</t>
  </si>
  <si>
    <t>(тыс.тенге)</t>
  </si>
  <si>
    <t>Наименование</t>
  </si>
  <si>
    <t>Сумма доходов и расходов за  1 квартал</t>
  </si>
  <si>
    <t>в том</t>
  </si>
  <si>
    <t>ДОХОДЫ</t>
  </si>
  <si>
    <t>Финансирование из бюджета</t>
  </si>
  <si>
    <t>Поступление средств от спонсорской и благотворительной помощи</t>
  </si>
  <si>
    <t>Поступление средств от платных услуг</t>
  </si>
  <si>
    <t>ВСЕГО ДОХОДОВ</t>
  </si>
  <si>
    <t>РАСХОДЫ</t>
  </si>
  <si>
    <t>Оплата труда</t>
  </si>
  <si>
    <t>Компенсационные выплаты</t>
  </si>
  <si>
    <t>Социальный налог</t>
  </si>
  <si>
    <t xml:space="preserve">Социальные отчисления в гос. фонд соц. страхования </t>
  </si>
  <si>
    <t>Коммунальные услуги</t>
  </si>
  <si>
    <t>РАСХОДЫ  средств от платных услуг</t>
  </si>
  <si>
    <t>ВСЕГО РАСХОДОВ</t>
  </si>
  <si>
    <t>Средства по специальному счету (плата родителей за углубленное обучение по математике,</t>
  </si>
  <si>
    <t xml:space="preserve">                              Пояснительная записка</t>
  </si>
  <si>
    <t>В каждом классе  имеется диспенсер, по мере потребности они</t>
  </si>
  <si>
    <t xml:space="preserve"> обеспечиваются бутилированной питьевой водой и одноразовыми стаканами.</t>
  </si>
  <si>
    <t xml:space="preserve">Средства от спонсорской и благотворительной помощи были использованы на: </t>
  </si>
  <si>
    <t xml:space="preserve"> - Детям (        уч-ся) из малообеспеченных семей за счет средств фонда всеобуча организовано</t>
  </si>
  <si>
    <t xml:space="preserve"> бесплатное питание </t>
  </si>
  <si>
    <t>Оплата транспортных услуг</t>
  </si>
  <si>
    <t>Комплексная система безопасности</t>
  </si>
  <si>
    <t xml:space="preserve">Затраты Фонда всеобщего обязательного среднего образования </t>
  </si>
  <si>
    <t>Оплата услуг связи</t>
  </si>
  <si>
    <t>Приобретение хозяйственных товаров</t>
  </si>
  <si>
    <t>Приобретение канцелярских товаров</t>
  </si>
  <si>
    <t xml:space="preserve">Командировки и служебные разъезды </t>
  </si>
  <si>
    <t>Приобретение медикаментов</t>
  </si>
  <si>
    <t>№</t>
  </si>
  <si>
    <t>(наименование организации образования)</t>
  </si>
  <si>
    <t>Приобретение спортивных товаров</t>
  </si>
  <si>
    <t>Фонд заработной платы с учетом налогов и ком-х выплат, в том числе:</t>
  </si>
  <si>
    <t>РАСХОДЫ бюджетных средств:</t>
  </si>
  <si>
    <t xml:space="preserve">Оплата прочих услуг и работ, в том числе: </t>
  </si>
  <si>
    <t>РАСХОДЫ средств от спонсорской и благотворительной помощи</t>
  </si>
  <si>
    <t>Текущий ремонт помещений</t>
  </si>
  <si>
    <t>Текущий ремонт оборудования</t>
  </si>
  <si>
    <t>Прочие расходы и затраты</t>
  </si>
  <si>
    <t>Приобретение продуктов питания</t>
  </si>
  <si>
    <t>Приобретение прочих запасов</t>
  </si>
  <si>
    <t>Приобретение прочих запасов и инвентаря, в том числе:</t>
  </si>
  <si>
    <t>Прочие услуги и работы</t>
  </si>
  <si>
    <r>
      <rPr>
        <b/>
        <sz val="10"/>
        <color theme="1"/>
        <rFont val="Times New Roman"/>
        <family val="1"/>
        <charset val="204"/>
      </rPr>
      <t>9.Прочие текущие затраты (спец 169):</t>
    </r>
    <r>
      <rPr>
        <sz val="10"/>
        <color theme="1"/>
        <rFont val="Times New Roman"/>
        <family val="1"/>
        <charset val="204"/>
      </rPr>
      <t xml:space="preserve"> -Бутылированная питьевая вода приобретена на сумму – </t>
    </r>
  </si>
  <si>
    <t xml:space="preserve"> казахскому и английскому языкам) были направлены на (расписать расходы).  - </t>
  </si>
  <si>
    <t xml:space="preserve">(расписать расходы). – </t>
  </si>
  <si>
    <t xml:space="preserve"> (152)(  телефон, интернет и т.д.)</t>
  </si>
  <si>
    <t xml:space="preserve"> - канц.товары:</t>
  </si>
  <si>
    <t>4. Оплата услуг связи</t>
  </si>
  <si>
    <t xml:space="preserve">5. Оплата транспортных услуг(153): </t>
  </si>
  <si>
    <t>7. Командировки и служебные разъезды (161,162)</t>
  </si>
  <si>
    <t>8. Затраты Фонда всеобщего обязательного среднего образования (163): -</t>
  </si>
  <si>
    <t>6. Оплата прочих услуг и работ (159) составило:</t>
  </si>
  <si>
    <t>и т.д.</t>
  </si>
  <si>
    <t xml:space="preserve">степендий - отличникам учебы из многодетных  малообеспеченных семей </t>
  </si>
  <si>
    <t xml:space="preserve"> - текущий ремонт зданий</t>
  </si>
  <si>
    <t>План на 2020 год</t>
  </si>
  <si>
    <t>I.Доходы за 4 квартал 2020 года составили ___________, из них:</t>
  </si>
  <si>
    <t xml:space="preserve">II.Расходы за 4 квартал составили </t>
  </si>
  <si>
    <t>ОТЧЕТ О ДОХОДАХ И РАСХОДАХ за 4 квартал 2020 года</t>
  </si>
  <si>
    <t>Сумма доходов и расходов за  2 квартал</t>
  </si>
  <si>
    <t>Сумма доходов и расходов за  3 квартал</t>
  </si>
  <si>
    <t xml:space="preserve">октябрь </t>
  </si>
  <si>
    <t>ноябрь</t>
  </si>
  <si>
    <t>декабрь</t>
  </si>
  <si>
    <t>Сумма доходов и расходов за  4 квартал</t>
  </si>
  <si>
    <t>ГККП "Алматинский казахский государственный гуманитарно-педагогический колледж № 1"</t>
  </si>
  <si>
    <t>ОСМС</t>
  </si>
  <si>
    <t xml:space="preserve">Остаток по госзаказу на начало года </t>
  </si>
  <si>
    <t xml:space="preserve">Остаток по платным услугам на начало года </t>
  </si>
  <si>
    <t>ВОСМС</t>
  </si>
  <si>
    <t>ПитаниеППЗ</t>
  </si>
  <si>
    <t xml:space="preserve">Компенсация за питание , обмундирование, проездной и 2, 4 МРП детям-сиротам </t>
  </si>
  <si>
    <t xml:space="preserve">Компенсация за проезд </t>
  </si>
  <si>
    <t>Стипендия</t>
  </si>
  <si>
    <t>Мендгазиева М.Т.</t>
  </si>
  <si>
    <t xml:space="preserve">Ажибаева А.И. </t>
  </si>
  <si>
    <t>4 квартал по ГККП "Алматинский казахский государственынй гуманитарно-педагогический колледж № 1"</t>
  </si>
  <si>
    <t>г.Алматы, улица Шемякина 131</t>
  </si>
  <si>
    <t>Местонахождение организации</t>
  </si>
  <si>
    <t>Приобретение ОС, УМЛ</t>
  </si>
  <si>
    <t xml:space="preserve"> - заправка картриджей</t>
  </si>
  <si>
    <t xml:space="preserve"> - аудит финансовой отчетности</t>
  </si>
  <si>
    <t xml:space="preserve"> - Приобретение учебно-методической литературы</t>
  </si>
  <si>
    <t xml:space="preserve"> - Членский взнос в Ассоциацию колледжей</t>
  </si>
  <si>
    <t xml:space="preserve"> - техподдержка сайта</t>
  </si>
  <si>
    <t xml:space="preserve"> - антивирусная программа</t>
  </si>
  <si>
    <t xml:space="preserve"> - Обучение по антитеррору</t>
  </si>
  <si>
    <t xml:space="preserve"> - Страхование автомобиля</t>
  </si>
  <si>
    <t xml:space="preserve"> - ИТС 1-С программы</t>
  </si>
  <si>
    <t xml:space="preserve"> - Приобретение принтеров</t>
  </si>
  <si>
    <t xml:space="preserve"> - тюли и жалюзи в учебные кабиенты и коридоры  </t>
  </si>
  <si>
    <t xml:space="preserve"> - Приобретение музыкального инструмента</t>
  </si>
  <si>
    <t xml:space="preserve"> -  журналы, зачетные книжки</t>
  </si>
  <si>
    <t xml:space="preserve"> -веревка для архива – </t>
  </si>
  <si>
    <t xml:space="preserve"> -рамы, навесы– </t>
  </si>
  <si>
    <t xml:space="preserve"> - Подписка на периодическую печать</t>
  </si>
  <si>
    <t xml:space="preserve"> - ремонт автомобиля</t>
  </si>
  <si>
    <t xml:space="preserve"> -изготовление плана эвакуации</t>
  </si>
  <si>
    <t xml:space="preserve"> - НТО архивных документов</t>
  </si>
  <si>
    <t xml:space="preserve"> - Приобретение пылесоса</t>
  </si>
  <si>
    <t xml:space="preserve"> - установка солнечных батарей</t>
  </si>
  <si>
    <t xml:space="preserve"> - Приобретение ноутбуков</t>
  </si>
  <si>
    <t xml:space="preserve"> - химчистка ковров</t>
  </si>
  <si>
    <t xml:space="preserve"> -разработка сметы на текущий ремонт</t>
  </si>
  <si>
    <t xml:space="preserve"> -дизельное топливо для котельной – </t>
  </si>
  <si>
    <t xml:space="preserve"> -компьютерная мышка, клавиатура – </t>
  </si>
  <si>
    <t xml:space="preserve"> - Приобретение стеллажа для выставки книг </t>
  </si>
  <si>
    <t xml:space="preserve"> - Приобретение копировальной машины</t>
  </si>
  <si>
    <t xml:space="preserve"> -веб-камера – </t>
  </si>
  <si>
    <t xml:space="preserve"> -жесткий диск, колонка </t>
  </si>
  <si>
    <t xml:space="preserve"> - Приобретение  шкафов </t>
  </si>
  <si>
    <t xml:space="preserve"> - оформление кабинетов</t>
  </si>
  <si>
    <t xml:space="preserve"> -пленка для ламината –</t>
  </si>
  <si>
    <t xml:space="preserve"> -телефонный аппарат– </t>
  </si>
  <si>
    <t xml:space="preserve"> -сверло – </t>
  </si>
  <si>
    <t xml:space="preserve"> -хозтовары – </t>
  </si>
  <si>
    <t xml:space="preserve"> - 5 % части чистого дохода за 2019 год</t>
  </si>
  <si>
    <t xml:space="preserve"> - Возвраты в бюджет за отчисленных студентов и экономии во время карантина</t>
  </si>
  <si>
    <t xml:space="preserve"> - Стипендия </t>
  </si>
  <si>
    <t xml:space="preserve"> - Компенсация за проезд</t>
  </si>
  <si>
    <t xml:space="preserve"> - Питание ППЗ</t>
  </si>
  <si>
    <t xml:space="preserve"> - изготовление бланка свидетельства </t>
  </si>
  <si>
    <t>тыс.тенге</t>
  </si>
  <si>
    <t xml:space="preserve">1. Фонд заработной платы с учетом налогов и компен-х выплат: </t>
  </si>
  <si>
    <t xml:space="preserve"> из них</t>
  </si>
  <si>
    <t xml:space="preserve"> - Компенсация за питание, обмундирование, 2,4 МРП  и проездной билет детям-сиротам</t>
  </si>
  <si>
    <t xml:space="preserve">г) социальный налог –  </t>
  </si>
  <si>
    <t>д) социальные отчисления в гос.фонд соц. страхования -</t>
  </si>
  <si>
    <t>е) ОСМС</t>
  </si>
  <si>
    <t xml:space="preserve">в) сттимулирующие выплаты  – 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</si>
</sst>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0.0"/>
    <numFmt numFmtId="165" formatCode="_-* #,##0.0_р_._-;\-* #,##0.0_р_._-;_-* &quot;-&quot;?_р_._-;_-@_-"/>
    <numFmt numFmtId="166" formatCode="_-* #,##0.0\ _₽_-;\-* #,##0.0\ _₽_-;_-* &quot;-&quot;?\ _₽_-;_-@_-"/>
  </numFmts>
  <fonts count="2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 vertical="top" wrapText="1"/>
    </xf>
    <xf numFmtId="0" fontId="5" fillId="0" borderId="6" xfId="0" applyFont="1" applyBorder="1"/>
    <xf numFmtId="0" fontId="8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vertical="top"/>
    </xf>
    <xf numFmtId="0" fontId="8" fillId="3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10" fillId="2" borderId="6" xfId="0" applyFont="1" applyFill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165" fontId="18" fillId="2" borderId="6" xfId="1" applyNumberFormat="1" applyFont="1" applyFill="1" applyBorder="1" applyAlignment="1">
      <alignment horizontal="center" vertical="center" wrapText="1"/>
    </xf>
    <xf numFmtId="165" fontId="18" fillId="2" borderId="6" xfId="1" applyNumberFormat="1" applyFont="1" applyFill="1" applyBorder="1" applyAlignment="1">
      <alignment horizontal="center"/>
    </xf>
    <xf numFmtId="165" fontId="18" fillId="2" borderId="6" xfId="1" applyNumberFormat="1" applyFont="1" applyFill="1" applyBorder="1" applyAlignment="1">
      <alignment horizontal="center" vertical="top" wrapText="1"/>
    </xf>
    <xf numFmtId="164" fontId="17" fillId="2" borderId="6" xfId="1" applyNumberFormat="1" applyFont="1" applyFill="1" applyBorder="1" applyAlignment="1">
      <alignment horizontal="center" vertical="top" wrapText="1"/>
    </xf>
    <xf numFmtId="164" fontId="17" fillId="0" borderId="6" xfId="1" applyNumberFormat="1" applyFont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center" vertical="top" wrapText="1"/>
    </xf>
    <xf numFmtId="164" fontId="20" fillId="2" borderId="6" xfId="0" applyNumberFormat="1" applyFont="1" applyFill="1" applyBorder="1" applyAlignment="1">
      <alignment horizontal="center" vertical="top" wrapText="1"/>
    </xf>
    <xf numFmtId="165" fontId="19" fillId="2" borderId="6" xfId="1" applyNumberFormat="1" applyFont="1" applyFill="1" applyBorder="1" applyAlignment="1"/>
    <xf numFmtId="165" fontId="18" fillId="2" borderId="6" xfId="1" applyNumberFormat="1" applyFont="1" applyFill="1" applyBorder="1" applyAlignment="1">
      <alignment vertical="center" wrapText="1"/>
    </xf>
    <xf numFmtId="165" fontId="18" fillId="2" borderId="6" xfId="1" applyNumberFormat="1" applyFont="1" applyFill="1" applyBorder="1" applyAlignment="1">
      <alignment vertical="top" wrapText="1"/>
    </xf>
    <xf numFmtId="0" fontId="16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vertical="top" wrapText="1"/>
    </xf>
    <xf numFmtId="164" fontId="1" fillId="0" borderId="0" xfId="0" applyNumberFormat="1" applyFont="1"/>
    <xf numFmtId="0" fontId="21" fillId="0" borderId="0" xfId="0" applyFont="1"/>
    <xf numFmtId="165" fontId="18" fillId="2" borderId="6" xfId="1" applyNumberFormat="1" applyFont="1" applyFill="1" applyBorder="1" applyAlignment="1">
      <alignment horizontal="center" vertical="center"/>
    </xf>
    <xf numFmtId="165" fontId="16" fillId="2" borderId="6" xfId="1" applyNumberFormat="1" applyFont="1" applyFill="1" applyBorder="1" applyAlignme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8" fillId="3" borderId="0" xfId="0" applyFont="1" applyFill="1" applyBorder="1" applyAlignment="1">
      <alignment horizontal="center" vertical="center" wrapText="1"/>
    </xf>
    <xf numFmtId="164" fontId="17" fillId="0" borderId="0" xfId="1" applyNumberFormat="1" applyFont="1" applyBorder="1" applyAlignment="1">
      <alignment horizontal="center" vertical="center" wrapText="1"/>
    </xf>
    <xf numFmtId="166" fontId="1" fillId="0" borderId="0" xfId="0" applyNumberFormat="1" applyFont="1"/>
    <xf numFmtId="164" fontId="18" fillId="2" borderId="6" xfId="0" applyNumberFormat="1" applyFont="1" applyFill="1" applyBorder="1" applyAlignment="1">
      <alignment horizontal="center" vertical="top" wrapText="1"/>
    </xf>
    <xf numFmtId="164" fontId="4" fillId="2" borderId="0" xfId="0" applyNumberFormat="1" applyFont="1" applyFill="1"/>
    <xf numFmtId="165" fontId="22" fillId="0" borderId="0" xfId="0" applyNumberFormat="1" applyFont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5"/>
  <sheetViews>
    <sheetView tabSelected="1" topLeftCell="A89" workbookViewId="0">
      <selection activeCell="I101" sqref="I101"/>
    </sheetView>
  </sheetViews>
  <sheetFormatPr defaultColWidth="9.140625" defaultRowHeight="15.75"/>
  <cols>
    <col min="1" max="12" width="9.140625" style="1"/>
    <col min="13" max="13" width="9.140625" style="1" customWidth="1"/>
    <col min="14" max="16384" width="9.140625" style="1"/>
  </cols>
  <sheetData>
    <row r="1" spans="1:14">
      <c r="A1" s="6" t="s">
        <v>49</v>
      </c>
      <c r="B1" s="6"/>
      <c r="C1" s="6"/>
      <c r="D1" s="6"/>
      <c r="E1" s="6"/>
      <c r="F1" s="6"/>
      <c r="G1" s="3"/>
      <c r="H1" s="3"/>
      <c r="I1" s="4"/>
      <c r="J1" s="4"/>
      <c r="K1" s="2"/>
      <c r="L1" s="2"/>
      <c r="M1" s="2"/>
      <c r="N1" s="2"/>
    </row>
    <row r="2" spans="1:14">
      <c r="A2" s="37" t="s">
        <v>111</v>
      </c>
      <c r="B2" s="37"/>
      <c r="C2" s="37"/>
      <c r="D2" s="37"/>
      <c r="E2" s="37"/>
      <c r="F2" s="37"/>
      <c r="G2" s="3"/>
      <c r="H2" s="3"/>
      <c r="I2" s="4"/>
      <c r="J2" s="4"/>
      <c r="K2" s="4"/>
      <c r="L2" s="4"/>
      <c r="M2" s="4"/>
      <c r="N2" s="2"/>
    </row>
    <row r="3" spans="1:14">
      <c r="A3" s="3"/>
      <c r="B3" s="3"/>
      <c r="C3" s="3" t="s">
        <v>0</v>
      </c>
      <c r="D3" s="4"/>
      <c r="E3" s="3"/>
      <c r="F3" s="3"/>
      <c r="G3" s="3"/>
      <c r="H3" s="3"/>
      <c r="I3" s="4"/>
      <c r="J3" s="4"/>
      <c r="K3" s="2"/>
      <c r="L3" s="2"/>
      <c r="M3" s="2"/>
      <c r="N3" s="2"/>
    </row>
    <row r="4" spans="1:14">
      <c r="A4" s="3" t="s">
        <v>113</v>
      </c>
      <c r="B4" s="3"/>
      <c r="C4" s="3"/>
      <c r="D4" s="34" t="s">
        <v>112</v>
      </c>
      <c r="E4" s="34"/>
      <c r="F4" s="34"/>
      <c r="G4" s="3"/>
      <c r="H4" s="3"/>
      <c r="I4" s="4"/>
      <c r="J4" s="4"/>
      <c r="K4" s="2"/>
      <c r="L4" s="2"/>
      <c r="M4" s="2"/>
      <c r="N4" s="2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</row>
    <row r="6" spans="1:14">
      <c r="A6" s="3" t="s">
        <v>91</v>
      </c>
      <c r="B6" s="4"/>
      <c r="C6" s="4"/>
      <c r="D6" s="4"/>
      <c r="E6" s="4">
        <v>194818.1</v>
      </c>
      <c r="F6" s="5" t="s">
        <v>157</v>
      </c>
      <c r="G6" s="4"/>
      <c r="H6" s="4"/>
      <c r="I6" s="4"/>
      <c r="J6" s="4"/>
      <c r="K6" s="2"/>
      <c r="L6" s="2"/>
      <c r="M6" s="2"/>
      <c r="N6" s="2"/>
    </row>
    <row r="7" spans="1:14">
      <c r="A7" s="3" t="s">
        <v>1</v>
      </c>
      <c r="B7" s="4"/>
      <c r="C7" s="5"/>
      <c r="D7" s="4"/>
      <c r="E7" s="5">
        <v>174542</v>
      </c>
      <c r="F7" s="5" t="s">
        <v>157</v>
      </c>
      <c r="G7" s="4"/>
      <c r="H7" s="4"/>
      <c r="I7" s="4"/>
      <c r="J7" s="4"/>
      <c r="K7" s="2"/>
      <c r="L7" s="2"/>
      <c r="M7" s="2"/>
      <c r="N7" s="2"/>
    </row>
    <row r="8" spans="1:14">
      <c r="A8" s="3" t="s">
        <v>92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</row>
    <row r="9" spans="1:14">
      <c r="A9" s="3" t="s">
        <v>158</v>
      </c>
      <c r="B9" s="4"/>
      <c r="C9" s="4"/>
      <c r="D9" s="4"/>
      <c r="E9" s="4"/>
      <c r="F9" s="4"/>
      <c r="G9" s="5">
        <f>I10+I11+I13+I14+I15</f>
        <v>75136.3</v>
      </c>
      <c r="H9" s="5" t="s">
        <v>159</v>
      </c>
      <c r="I9" s="4"/>
      <c r="J9" s="4"/>
      <c r="K9" s="2"/>
      <c r="L9" s="2"/>
      <c r="M9" s="2"/>
      <c r="N9" s="2"/>
    </row>
    <row r="10" spans="1:14">
      <c r="A10" s="4" t="s">
        <v>2</v>
      </c>
      <c r="B10" s="4"/>
      <c r="C10" s="5"/>
      <c r="D10" s="4"/>
      <c r="E10" s="4"/>
      <c r="F10" s="4"/>
      <c r="G10" s="4"/>
      <c r="H10" s="4"/>
      <c r="I10" s="5">
        <v>67400.7</v>
      </c>
      <c r="J10" s="5" t="s">
        <v>157</v>
      </c>
      <c r="K10" s="2"/>
      <c r="L10" s="2"/>
      <c r="M10" s="2"/>
      <c r="N10" s="2"/>
    </row>
    <row r="11" spans="1:14">
      <c r="A11" s="4" t="s">
        <v>3</v>
      </c>
      <c r="B11" s="4"/>
      <c r="C11" s="4"/>
      <c r="D11" s="4"/>
      <c r="E11" s="4"/>
      <c r="F11" s="4"/>
      <c r="G11" s="4"/>
      <c r="H11" s="4"/>
      <c r="I11" s="43">
        <v>101.1</v>
      </c>
      <c r="J11" s="5" t="s">
        <v>157</v>
      </c>
      <c r="K11" s="2"/>
      <c r="L11" s="2"/>
      <c r="M11" s="2"/>
      <c r="N11" s="2"/>
    </row>
    <row r="12" spans="1:14">
      <c r="A12" s="4" t="s">
        <v>164</v>
      </c>
      <c r="B12" s="4"/>
      <c r="C12" s="4"/>
      <c r="D12" s="4"/>
      <c r="E12" s="4"/>
      <c r="F12" s="4"/>
      <c r="G12" s="4"/>
      <c r="H12" s="4"/>
      <c r="I12" s="43">
        <v>9842.4</v>
      </c>
      <c r="J12" s="5" t="s">
        <v>157</v>
      </c>
      <c r="K12" s="2"/>
      <c r="L12" s="2"/>
      <c r="M12" s="2"/>
      <c r="N12" s="2"/>
    </row>
    <row r="13" spans="1:14">
      <c r="A13" s="4" t="s">
        <v>161</v>
      </c>
      <c r="B13" s="4"/>
      <c r="C13" s="4"/>
      <c r="D13" s="5"/>
      <c r="E13" s="4"/>
      <c r="F13" s="4"/>
      <c r="G13" s="4"/>
      <c r="H13" s="4"/>
      <c r="I13" s="5">
        <f>3139.9+417.4+238.5+345.6</f>
        <v>4141.4000000000005</v>
      </c>
      <c r="J13" s="5" t="s">
        <v>157</v>
      </c>
      <c r="K13" s="2"/>
      <c r="L13" s="2"/>
      <c r="M13" s="2"/>
      <c r="N13" s="2"/>
    </row>
    <row r="14" spans="1:14">
      <c r="A14" s="4" t="s">
        <v>162</v>
      </c>
      <c r="B14" s="4"/>
      <c r="C14" s="4"/>
      <c r="D14" s="4"/>
      <c r="E14" s="4"/>
      <c r="F14" s="4"/>
      <c r="G14" s="4"/>
      <c r="H14" s="5"/>
      <c r="I14" s="5">
        <f>1595.5+224.7+137.2+164.9+3</f>
        <v>2125.3000000000002</v>
      </c>
      <c r="J14" s="5" t="s">
        <v>157</v>
      </c>
      <c r="K14" s="2"/>
      <c r="L14" s="2"/>
      <c r="M14" s="2"/>
      <c r="N14" s="2"/>
    </row>
    <row r="15" spans="1:14">
      <c r="A15" s="4" t="s">
        <v>163</v>
      </c>
      <c r="B15" s="4"/>
      <c r="C15" s="4"/>
      <c r="D15" s="4"/>
      <c r="E15" s="4"/>
      <c r="F15" s="4"/>
      <c r="G15" s="4"/>
      <c r="H15" s="5"/>
      <c r="I15" s="5">
        <f>1024.7+146.7+86.8+110.3-0.7</f>
        <v>1367.8</v>
      </c>
      <c r="J15" s="5" t="s">
        <v>157</v>
      </c>
      <c r="K15" s="2"/>
      <c r="L15" s="2"/>
      <c r="M15" s="2"/>
      <c r="N15" s="2"/>
    </row>
    <row r="16" spans="1:14">
      <c r="A16" s="3" t="s">
        <v>4</v>
      </c>
      <c r="B16" s="4"/>
      <c r="C16" s="4"/>
      <c r="D16" s="4"/>
      <c r="E16" s="5"/>
      <c r="F16" s="4"/>
      <c r="G16" s="4"/>
      <c r="H16" s="4"/>
      <c r="I16" s="5"/>
      <c r="J16" s="4"/>
      <c r="K16" s="2"/>
      <c r="L16" s="2"/>
      <c r="M16" s="2"/>
      <c r="N16" s="2"/>
    </row>
    <row r="17" spans="1:14">
      <c r="A17" s="4" t="s">
        <v>5</v>
      </c>
      <c r="B17" s="4"/>
      <c r="C17" s="5"/>
      <c r="D17" s="4"/>
      <c r="E17" s="4"/>
      <c r="F17" s="4"/>
      <c r="G17" s="4"/>
      <c r="H17" s="4"/>
      <c r="I17" s="5">
        <f>8164.9-1048.6-1048.6-3000</f>
        <v>3067.6999999999989</v>
      </c>
      <c r="J17" s="5" t="s">
        <v>157</v>
      </c>
      <c r="K17" s="2"/>
      <c r="L17" s="2"/>
      <c r="M17" s="2"/>
      <c r="N17" s="2"/>
    </row>
    <row r="18" spans="1:14">
      <c r="A18" s="4" t="s">
        <v>6</v>
      </c>
      <c r="B18" s="4"/>
      <c r="C18" s="4"/>
      <c r="D18" s="4"/>
      <c r="E18" s="4"/>
      <c r="F18" s="4"/>
      <c r="G18" s="4"/>
      <c r="H18" s="4"/>
      <c r="I18" s="5"/>
      <c r="J18" s="4"/>
      <c r="K18" s="2"/>
      <c r="L18" s="2"/>
      <c r="M18" s="2"/>
      <c r="N18" s="2"/>
    </row>
    <row r="19" spans="1:14">
      <c r="A19" s="4" t="s">
        <v>7</v>
      </c>
      <c r="B19" s="4"/>
      <c r="C19" s="4"/>
      <c r="D19" s="4"/>
      <c r="E19" s="4"/>
      <c r="F19" s="4"/>
      <c r="G19" s="4"/>
      <c r="H19" s="4"/>
      <c r="I19" s="5">
        <f>289.4</f>
        <v>289.39999999999998</v>
      </c>
      <c r="J19" s="5" t="s">
        <v>157</v>
      </c>
      <c r="K19" s="2"/>
      <c r="L19" s="2"/>
      <c r="M19" s="2"/>
      <c r="N19" s="2"/>
    </row>
    <row r="20" spans="1:14">
      <c r="A20" s="4" t="s">
        <v>8</v>
      </c>
      <c r="B20" s="4"/>
      <c r="C20" s="4"/>
      <c r="D20" s="4"/>
      <c r="E20" s="4"/>
      <c r="F20" s="4"/>
      <c r="G20" s="4"/>
      <c r="H20" s="4"/>
      <c r="I20" s="5">
        <v>126.4</v>
      </c>
      <c r="J20" s="5" t="s">
        <v>157</v>
      </c>
      <c r="K20" s="2"/>
      <c r="L20" s="2"/>
      <c r="M20" s="2"/>
      <c r="N20" s="2"/>
    </row>
    <row r="21" spans="1:14">
      <c r="A21" s="4" t="s">
        <v>9</v>
      </c>
      <c r="B21" s="4"/>
      <c r="C21" s="5"/>
      <c r="D21" s="4"/>
      <c r="E21" s="4"/>
      <c r="F21" s="4"/>
      <c r="G21" s="4"/>
      <c r="H21" s="4"/>
      <c r="I21" s="5">
        <v>770.2</v>
      </c>
      <c r="J21" s="5" t="s">
        <v>157</v>
      </c>
      <c r="K21" s="2"/>
      <c r="L21" s="2"/>
      <c r="M21" s="2"/>
      <c r="N21" s="2"/>
    </row>
    <row r="22" spans="1:14">
      <c r="A22" s="4" t="s">
        <v>10</v>
      </c>
      <c r="B22" s="4"/>
      <c r="C22" s="5"/>
      <c r="D22" s="4"/>
      <c r="E22" s="4"/>
      <c r="F22" s="4"/>
      <c r="G22" s="4"/>
      <c r="H22" s="4"/>
      <c r="I22" s="5">
        <v>621.1</v>
      </c>
      <c r="J22" s="5" t="s">
        <v>157</v>
      </c>
      <c r="K22" s="2"/>
      <c r="L22" s="2"/>
      <c r="M22" s="2"/>
      <c r="N22" s="2"/>
    </row>
    <row r="23" spans="1:14">
      <c r="A23" s="3" t="s">
        <v>11</v>
      </c>
      <c r="B23" s="4"/>
      <c r="C23" s="4"/>
      <c r="D23" s="4"/>
      <c r="E23" s="5"/>
      <c r="F23" s="4"/>
      <c r="G23" s="4"/>
      <c r="H23" s="4"/>
      <c r="I23" s="5"/>
      <c r="J23" s="4"/>
      <c r="K23" s="2"/>
      <c r="L23" s="2"/>
      <c r="M23" s="2"/>
      <c r="N23" s="2"/>
    </row>
    <row r="24" spans="1:14">
      <c r="A24" s="4" t="s">
        <v>12</v>
      </c>
      <c r="B24" s="4"/>
      <c r="C24" s="4"/>
      <c r="D24" s="4"/>
      <c r="E24" s="4"/>
      <c r="F24" s="4"/>
      <c r="G24" s="4"/>
      <c r="H24" s="4"/>
      <c r="I24" s="5"/>
      <c r="J24" s="4"/>
      <c r="K24" s="2"/>
      <c r="L24" s="2"/>
      <c r="M24" s="2"/>
      <c r="N24" s="2"/>
    </row>
    <row r="25" spans="1:14">
      <c r="A25" s="4" t="s">
        <v>149</v>
      </c>
      <c r="B25" s="4"/>
      <c r="C25" s="4"/>
      <c r="D25" s="5"/>
      <c r="E25" s="4"/>
      <c r="F25" s="4"/>
      <c r="G25" s="4"/>
      <c r="H25" s="4"/>
      <c r="I25" s="5">
        <v>4.5</v>
      </c>
      <c r="J25" s="5" t="s">
        <v>157</v>
      </c>
      <c r="K25" s="2"/>
      <c r="L25" s="2"/>
      <c r="M25" s="2"/>
      <c r="N25" s="2"/>
    </row>
    <row r="26" spans="1:14">
      <c r="A26" s="4" t="s">
        <v>128</v>
      </c>
      <c r="B26" s="4"/>
      <c r="C26" s="4"/>
      <c r="D26" s="5"/>
      <c r="E26" s="4"/>
      <c r="F26" s="4"/>
      <c r="G26" s="4"/>
      <c r="H26" s="4"/>
      <c r="I26" s="5">
        <v>6.8</v>
      </c>
      <c r="J26" s="5" t="s">
        <v>157</v>
      </c>
      <c r="K26" s="2"/>
      <c r="L26" s="2"/>
      <c r="M26" s="2"/>
      <c r="N26" s="2"/>
    </row>
    <row r="27" spans="1:14">
      <c r="A27" s="4" t="s">
        <v>129</v>
      </c>
      <c r="B27" s="4"/>
      <c r="C27" s="4"/>
      <c r="D27" s="5"/>
      <c r="E27" s="4"/>
      <c r="F27" s="4"/>
      <c r="G27" s="4"/>
      <c r="H27" s="4"/>
      <c r="I27" s="5">
        <v>42.8</v>
      </c>
      <c r="J27" s="5" t="s">
        <v>157</v>
      </c>
      <c r="K27" s="2"/>
      <c r="L27" s="2"/>
      <c r="M27" s="2"/>
      <c r="N27" s="2"/>
    </row>
    <row r="28" spans="1:14">
      <c r="A28" s="4" t="s">
        <v>150</v>
      </c>
      <c r="B28" s="4"/>
      <c r="C28" s="4"/>
      <c r="D28" s="5"/>
      <c r="E28" s="4"/>
      <c r="F28" s="4"/>
      <c r="G28" s="4"/>
      <c r="H28" s="4"/>
      <c r="I28" s="5">
        <f>47.5+47.6</f>
        <v>95.1</v>
      </c>
      <c r="J28" s="5" t="s">
        <v>157</v>
      </c>
      <c r="K28" s="2"/>
      <c r="L28" s="2"/>
      <c r="M28" s="2"/>
      <c r="N28" s="2"/>
    </row>
    <row r="29" spans="1:14">
      <c r="A29" s="4" t="s">
        <v>13</v>
      </c>
      <c r="B29" s="4"/>
      <c r="C29" s="4"/>
      <c r="D29" s="5"/>
      <c r="E29" s="4"/>
      <c r="F29" s="4"/>
      <c r="G29" s="4"/>
      <c r="H29" s="4"/>
      <c r="I29" s="5"/>
      <c r="J29" s="4"/>
      <c r="K29" s="2"/>
      <c r="L29" s="2"/>
      <c r="M29" s="2"/>
      <c r="N29" s="2"/>
    </row>
    <row r="30" spans="1:14">
      <c r="A30" s="4" t="s">
        <v>14</v>
      </c>
      <c r="B30" s="4"/>
      <c r="C30" s="4"/>
      <c r="D30" s="4"/>
      <c r="E30" s="4"/>
      <c r="F30" s="4"/>
      <c r="G30" s="4"/>
      <c r="H30" s="4"/>
      <c r="I30" s="5"/>
      <c r="J30" s="4"/>
      <c r="K30" s="2"/>
      <c r="L30" s="2"/>
      <c r="M30" s="2"/>
      <c r="N30" s="2"/>
    </row>
    <row r="31" spans="1:14">
      <c r="A31" s="4" t="s">
        <v>15</v>
      </c>
      <c r="B31" s="4"/>
      <c r="C31" s="4"/>
      <c r="D31" s="4"/>
      <c r="E31" s="4"/>
      <c r="F31" s="4"/>
      <c r="G31" s="4"/>
      <c r="H31" s="4"/>
      <c r="I31" s="5"/>
      <c r="J31" s="4"/>
      <c r="K31" s="2"/>
      <c r="L31" s="2"/>
      <c r="M31" s="2"/>
      <c r="N31" s="2"/>
    </row>
    <row r="32" spans="1:14">
      <c r="A32" s="4" t="s">
        <v>16</v>
      </c>
      <c r="B32" s="4"/>
      <c r="C32" s="4"/>
      <c r="D32" s="4"/>
      <c r="E32" s="4"/>
      <c r="F32" s="4"/>
      <c r="G32" s="4"/>
      <c r="H32" s="4"/>
      <c r="I32" s="5"/>
      <c r="J32" s="4"/>
      <c r="K32" s="2"/>
      <c r="L32" s="2"/>
      <c r="M32" s="2"/>
      <c r="N32" s="2"/>
    </row>
    <row r="33" spans="1:14">
      <c r="A33" s="4" t="s">
        <v>17</v>
      </c>
      <c r="B33" s="4"/>
      <c r="C33" s="4"/>
      <c r="D33" s="4"/>
      <c r="E33" s="4"/>
      <c r="F33" s="4"/>
      <c r="G33" s="4"/>
      <c r="H33" s="4"/>
      <c r="I33" s="5"/>
      <c r="J33" s="4"/>
      <c r="K33" s="2"/>
      <c r="L33" s="2"/>
      <c r="M33" s="2"/>
      <c r="N33" s="2"/>
    </row>
    <row r="34" spans="1:14">
      <c r="A34" s="4" t="s">
        <v>147</v>
      </c>
      <c r="B34" s="4"/>
      <c r="C34" s="4"/>
      <c r="D34" s="4"/>
      <c r="E34" s="4"/>
      <c r="F34" s="4"/>
      <c r="G34" s="4"/>
      <c r="H34" s="4"/>
      <c r="I34" s="5">
        <v>14.1</v>
      </c>
      <c r="J34" s="5" t="s">
        <v>157</v>
      </c>
      <c r="K34" s="2"/>
      <c r="L34" s="2"/>
      <c r="M34" s="2"/>
      <c r="N34" s="2"/>
    </row>
    <row r="35" spans="1:14">
      <c r="A35" s="4" t="s">
        <v>81</v>
      </c>
      <c r="B35" s="4"/>
      <c r="C35" s="4"/>
      <c r="D35" s="4"/>
      <c r="E35" s="4"/>
      <c r="F35" s="4"/>
      <c r="G35" s="4"/>
      <c r="H35" s="4"/>
      <c r="I35" s="5">
        <f>14+62.5+42</f>
        <v>118.5</v>
      </c>
      <c r="J35" s="5" t="s">
        <v>157</v>
      </c>
      <c r="K35" s="2"/>
      <c r="L35" s="2"/>
      <c r="M35" s="2"/>
      <c r="N35" s="2"/>
    </row>
    <row r="36" spans="1:14">
      <c r="A36" s="4" t="s">
        <v>19</v>
      </c>
      <c r="B36" s="4"/>
      <c r="C36" s="4"/>
      <c r="D36" s="4"/>
      <c r="E36" s="4"/>
      <c r="F36" s="4"/>
      <c r="G36" s="4"/>
      <c r="H36" s="4"/>
      <c r="I36" s="5"/>
      <c r="J36" s="4"/>
      <c r="K36" s="2"/>
      <c r="L36" s="2"/>
      <c r="M36" s="2"/>
      <c r="N36" s="2"/>
    </row>
    <row r="37" spans="1:14" ht="17.25" customHeight="1">
      <c r="A37" s="4" t="s">
        <v>127</v>
      </c>
      <c r="B37" s="4"/>
      <c r="C37" s="4"/>
      <c r="D37" s="4"/>
      <c r="E37" s="4"/>
      <c r="F37" s="4"/>
      <c r="G37" s="4"/>
      <c r="H37" s="4"/>
      <c r="I37" s="5">
        <f>220+42.3+36</f>
        <v>298.3</v>
      </c>
      <c r="J37" s="5" t="s">
        <v>157</v>
      </c>
      <c r="K37" s="2"/>
      <c r="L37" s="2"/>
      <c r="M37" s="2"/>
      <c r="N37" s="2"/>
    </row>
    <row r="38" spans="1:14">
      <c r="A38" s="3" t="s">
        <v>18</v>
      </c>
      <c r="B38" s="4"/>
      <c r="C38" s="4"/>
      <c r="D38" s="4"/>
      <c r="E38" s="5"/>
      <c r="F38" s="4"/>
      <c r="G38" s="4"/>
      <c r="H38" s="4"/>
      <c r="I38" s="5"/>
      <c r="J38" s="4"/>
      <c r="K38" s="2"/>
      <c r="L38" s="2"/>
      <c r="M38" s="2"/>
      <c r="N38" s="2"/>
    </row>
    <row r="39" spans="1:14">
      <c r="A39" s="4" t="s">
        <v>125</v>
      </c>
      <c r="B39" s="4"/>
      <c r="C39" s="5"/>
      <c r="D39" s="4"/>
      <c r="E39" s="4"/>
      <c r="F39" s="4"/>
      <c r="G39" s="4"/>
      <c r="H39" s="4"/>
      <c r="I39" s="5">
        <f>719+1216.5</f>
        <v>1935.5</v>
      </c>
      <c r="J39" s="5" t="s">
        <v>157</v>
      </c>
      <c r="K39" s="2"/>
      <c r="L39" s="2"/>
      <c r="M39" s="2"/>
      <c r="N39" s="2"/>
    </row>
    <row r="40" spans="1:14">
      <c r="A40" s="4" t="s">
        <v>139</v>
      </c>
      <c r="B40" s="4"/>
      <c r="C40" s="4"/>
      <c r="D40" s="4"/>
      <c r="E40" s="4"/>
      <c r="F40" s="4"/>
      <c r="G40" s="4"/>
      <c r="H40" s="4"/>
      <c r="I40" s="5">
        <v>356</v>
      </c>
      <c r="J40" s="5" t="s">
        <v>157</v>
      </c>
      <c r="K40" s="2"/>
      <c r="L40" s="2"/>
      <c r="M40" s="2"/>
      <c r="N40" s="2"/>
    </row>
    <row r="41" spans="1:14">
      <c r="A41" s="4" t="s">
        <v>140</v>
      </c>
      <c r="B41" s="4"/>
      <c r="C41" s="4"/>
      <c r="D41" s="4"/>
      <c r="E41" s="4"/>
      <c r="F41" s="4"/>
      <c r="G41" s="4"/>
      <c r="H41" s="4"/>
      <c r="I41" s="5">
        <f>7.2+17</f>
        <v>24.2</v>
      </c>
      <c r="J41" s="5" t="s">
        <v>157</v>
      </c>
      <c r="K41" s="2"/>
      <c r="L41" s="2"/>
      <c r="M41" s="2"/>
      <c r="N41" s="2"/>
    </row>
    <row r="42" spans="1:14">
      <c r="A42" s="4" t="s">
        <v>143</v>
      </c>
      <c r="B42" s="4"/>
      <c r="C42" s="4"/>
      <c r="D42" s="4"/>
      <c r="E42" s="4"/>
      <c r="F42" s="4"/>
      <c r="G42" s="4"/>
      <c r="H42" s="4"/>
      <c r="I42" s="5">
        <v>29</v>
      </c>
      <c r="J42" s="5" t="s">
        <v>157</v>
      </c>
      <c r="K42" s="2"/>
      <c r="L42" s="2"/>
      <c r="M42" s="2"/>
      <c r="N42" s="2"/>
    </row>
    <row r="43" spans="1:14">
      <c r="A43" s="4" t="s">
        <v>144</v>
      </c>
      <c r="B43" s="4"/>
      <c r="C43" s="4"/>
      <c r="D43" s="4"/>
      <c r="E43" s="4"/>
      <c r="F43" s="4"/>
      <c r="G43" s="4"/>
      <c r="H43" s="4"/>
      <c r="I43" s="5">
        <v>197.7</v>
      </c>
      <c r="J43" s="5" t="s">
        <v>157</v>
      </c>
      <c r="K43" s="2"/>
      <c r="L43" s="2"/>
      <c r="M43" s="2"/>
      <c r="N43" s="2"/>
    </row>
    <row r="44" spans="1:14">
      <c r="A44" s="4" t="s">
        <v>148</v>
      </c>
      <c r="B44" s="4"/>
      <c r="C44" s="4"/>
      <c r="D44" s="4"/>
      <c r="E44" s="4"/>
      <c r="F44" s="4"/>
      <c r="G44" s="4"/>
      <c r="H44" s="4"/>
      <c r="I44" s="5">
        <v>12.8</v>
      </c>
      <c r="J44" s="5" t="s">
        <v>157</v>
      </c>
      <c r="K44" s="2"/>
      <c r="L44" s="2"/>
      <c r="M44" s="2"/>
      <c r="N44" s="2"/>
    </row>
    <row r="45" spans="1:14">
      <c r="A45" s="3" t="s">
        <v>82</v>
      </c>
      <c r="B45" s="4"/>
      <c r="C45" s="3" t="s">
        <v>80</v>
      </c>
      <c r="D45" s="4"/>
      <c r="E45" s="4"/>
      <c r="F45" s="4"/>
      <c r="G45" s="4"/>
      <c r="H45" s="4"/>
      <c r="I45" s="5"/>
      <c r="J45" s="4"/>
      <c r="K45" s="2"/>
      <c r="L45" s="2"/>
      <c r="M45" s="2"/>
      <c r="N45" s="2"/>
    </row>
    <row r="46" spans="1:14">
      <c r="A46" s="3" t="s">
        <v>83</v>
      </c>
      <c r="B46" s="4"/>
      <c r="C46" s="4"/>
      <c r="D46" s="4"/>
      <c r="E46" s="4"/>
      <c r="F46" s="4"/>
      <c r="G46" s="4"/>
      <c r="H46" s="4"/>
      <c r="I46" s="5"/>
      <c r="J46" s="4"/>
      <c r="K46" s="2"/>
      <c r="L46" s="2"/>
      <c r="M46" s="2"/>
      <c r="N46" s="2"/>
    </row>
    <row r="47" spans="1:14">
      <c r="A47" s="4" t="s">
        <v>20</v>
      </c>
      <c r="B47" s="4"/>
      <c r="C47" s="4"/>
      <c r="D47" s="4"/>
      <c r="E47" s="4"/>
      <c r="F47" s="4"/>
      <c r="G47" s="4"/>
      <c r="H47" s="4"/>
      <c r="I47" s="5"/>
      <c r="J47" s="4"/>
      <c r="K47" s="2"/>
      <c r="L47" s="2"/>
      <c r="M47" s="2"/>
      <c r="N47" s="2"/>
    </row>
    <row r="48" spans="1:14">
      <c r="A48" s="4" t="s">
        <v>50</v>
      </c>
      <c r="B48" s="4"/>
      <c r="C48" s="4"/>
      <c r="D48" s="4"/>
      <c r="E48" s="4"/>
      <c r="F48" s="4"/>
      <c r="G48" s="4"/>
      <c r="H48" s="4"/>
      <c r="I48" s="5"/>
      <c r="J48" s="4"/>
      <c r="K48" s="2"/>
      <c r="L48" s="2"/>
      <c r="M48" s="2"/>
      <c r="N48" s="2"/>
    </row>
    <row r="49" spans="1:14">
      <c r="A49" s="4" t="s">
        <v>51</v>
      </c>
      <c r="B49" s="4"/>
      <c r="C49" s="4"/>
      <c r="D49" s="4"/>
      <c r="E49" s="4"/>
      <c r="F49" s="4"/>
      <c r="G49" s="4"/>
      <c r="H49" s="4"/>
      <c r="I49" s="5"/>
      <c r="J49" s="4"/>
      <c r="K49" s="2"/>
      <c r="L49" s="2"/>
      <c r="M49" s="2"/>
      <c r="N49" s="2"/>
    </row>
    <row r="50" spans="1:14">
      <c r="A50" s="3" t="s">
        <v>86</v>
      </c>
      <c r="B50" s="4"/>
      <c r="C50" s="4"/>
      <c r="D50" s="4"/>
      <c r="E50" s="4"/>
      <c r="F50" s="4"/>
      <c r="G50" s="4"/>
      <c r="H50" s="5"/>
      <c r="I50" s="5"/>
      <c r="J50" s="4"/>
      <c r="K50" s="2"/>
      <c r="L50" s="2"/>
      <c r="M50" s="2"/>
      <c r="N50" s="2"/>
    </row>
    <row r="51" spans="1:14">
      <c r="A51" s="4" t="s">
        <v>21</v>
      </c>
      <c r="B51" s="4"/>
      <c r="C51" s="4"/>
      <c r="D51" s="4"/>
      <c r="E51" s="4"/>
      <c r="F51" s="4"/>
      <c r="G51" s="4"/>
      <c r="H51" s="4"/>
      <c r="I51" s="5">
        <f>62.1</f>
        <v>62.1</v>
      </c>
      <c r="J51" s="5" t="s">
        <v>157</v>
      </c>
      <c r="K51" s="2"/>
      <c r="L51" s="2"/>
      <c r="M51" s="2"/>
      <c r="N51" s="2"/>
    </row>
    <row r="52" spans="1:14">
      <c r="A52" s="4" t="s">
        <v>22</v>
      </c>
      <c r="B52" s="4"/>
      <c r="C52" s="4"/>
      <c r="D52" s="4"/>
      <c r="E52" s="4"/>
      <c r="F52" s="4"/>
      <c r="G52" s="4"/>
      <c r="H52" s="4"/>
      <c r="I52" s="5"/>
      <c r="J52" s="4"/>
      <c r="K52" s="2"/>
      <c r="L52" s="2"/>
      <c r="M52" s="2"/>
      <c r="N52" s="2"/>
    </row>
    <row r="53" spans="1:14">
      <c r="A53" s="4" t="s">
        <v>23</v>
      </c>
      <c r="B53" s="4"/>
      <c r="C53" s="4"/>
      <c r="D53" s="4"/>
      <c r="E53" s="4"/>
      <c r="F53" s="4"/>
      <c r="G53" s="5"/>
      <c r="H53" s="4"/>
      <c r="I53" s="5">
        <v>1069.2</v>
      </c>
      <c r="J53" s="5" t="s">
        <v>157</v>
      </c>
      <c r="K53" s="2"/>
      <c r="L53" s="2"/>
      <c r="M53" s="2"/>
      <c r="N53" s="2"/>
    </row>
    <row r="54" spans="1:14">
      <c r="A54" s="4" t="s">
        <v>24</v>
      </c>
      <c r="B54" s="4"/>
      <c r="C54" s="4"/>
      <c r="D54" s="4"/>
      <c r="E54" s="4"/>
      <c r="F54" s="4"/>
      <c r="G54" s="5"/>
      <c r="H54" s="4"/>
      <c r="I54" s="5">
        <v>200</v>
      </c>
      <c r="J54" s="5" t="s">
        <v>157</v>
      </c>
      <c r="K54" s="2"/>
      <c r="L54" s="2"/>
      <c r="M54" s="2"/>
      <c r="N54" s="2"/>
    </row>
    <row r="55" spans="1:14">
      <c r="A55" s="4" t="s">
        <v>25</v>
      </c>
      <c r="B55" s="4"/>
      <c r="C55" s="4"/>
      <c r="D55" s="4"/>
      <c r="E55" s="4"/>
      <c r="F55" s="4"/>
      <c r="G55" s="5"/>
      <c r="H55" s="4"/>
      <c r="I55" s="5"/>
      <c r="J55" s="4"/>
      <c r="K55" s="2"/>
      <c r="L55" s="2"/>
      <c r="M55" s="2"/>
      <c r="N55" s="2"/>
    </row>
    <row r="56" spans="1:14">
      <c r="A56" s="4" t="s">
        <v>26</v>
      </c>
      <c r="B56" s="4"/>
      <c r="C56" s="4"/>
      <c r="D56" s="4"/>
      <c r="E56" s="4"/>
      <c r="F56" s="4"/>
      <c r="G56" s="5"/>
      <c r="H56" s="4"/>
      <c r="I56" s="5">
        <v>78.400000000000006</v>
      </c>
      <c r="J56" s="5" t="s">
        <v>157</v>
      </c>
      <c r="K56" s="2"/>
      <c r="L56" s="2"/>
      <c r="M56" s="2"/>
      <c r="N56" s="2"/>
    </row>
    <row r="57" spans="1:14">
      <c r="A57" s="4" t="s">
        <v>27</v>
      </c>
      <c r="B57" s="4"/>
      <c r="C57" s="4"/>
      <c r="D57" s="4"/>
      <c r="E57" s="4"/>
      <c r="F57" s="4"/>
      <c r="G57" s="5"/>
      <c r="H57" s="4"/>
      <c r="I57" s="5"/>
      <c r="J57" s="4"/>
      <c r="K57" s="2"/>
      <c r="L57" s="2"/>
      <c r="M57" s="2"/>
      <c r="N57" s="2"/>
    </row>
    <row r="58" spans="1:14">
      <c r="A58" s="4" t="s">
        <v>28</v>
      </c>
      <c r="B58" s="4"/>
      <c r="C58" s="4"/>
      <c r="D58" s="4"/>
      <c r="E58" s="4"/>
      <c r="F58" s="4"/>
      <c r="G58" s="5"/>
      <c r="H58" s="4"/>
      <c r="I58" s="5">
        <v>270</v>
      </c>
      <c r="J58" s="5" t="s">
        <v>157</v>
      </c>
      <c r="K58" s="2"/>
      <c r="L58" s="2"/>
      <c r="M58" s="2"/>
      <c r="N58" s="2"/>
    </row>
    <row r="59" spans="1:14">
      <c r="A59" s="4" t="s">
        <v>89</v>
      </c>
      <c r="B59" s="4"/>
      <c r="C59" s="4"/>
      <c r="D59" s="4"/>
      <c r="E59" s="4"/>
      <c r="F59" s="4"/>
      <c r="G59" s="5"/>
      <c r="H59" s="4"/>
      <c r="I59" s="5">
        <v>3840</v>
      </c>
      <c r="J59" s="5" t="s">
        <v>157</v>
      </c>
      <c r="K59" s="2"/>
      <c r="L59" s="2"/>
      <c r="M59" s="2"/>
      <c r="N59" s="2"/>
    </row>
    <row r="60" spans="1:14">
      <c r="A60" s="4" t="s">
        <v>115</v>
      </c>
      <c r="B60" s="4"/>
      <c r="C60" s="4"/>
      <c r="D60" s="4"/>
      <c r="E60" s="4"/>
      <c r="F60" s="4"/>
      <c r="G60" s="5"/>
      <c r="H60" s="4"/>
      <c r="I60" s="5">
        <v>63.8</v>
      </c>
      <c r="J60" s="5" t="s">
        <v>157</v>
      </c>
      <c r="K60" s="2"/>
      <c r="L60" s="2"/>
      <c r="M60" s="2"/>
      <c r="N60" s="2"/>
    </row>
    <row r="61" spans="1:14">
      <c r="A61" s="4" t="s">
        <v>116</v>
      </c>
      <c r="B61" s="4"/>
      <c r="C61" s="4"/>
      <c r="D61" s="4"/>
      <c r="E61" s="4"/>
      <c r="F61" s="4"/>
      <c r="G61" s="5"/>
      <c r="H61" s="4"/>
      <c r="I61" s="5">
        <v>1380</v>
      </c>
      <c r="J61" s="5" t="s">
        <v>157</v>
      </c>
      <c r="K61" s="2"/>
      <c r="L61" s="2"/>
      <c r="M61" s="2"/>
      <c r="N61" s="2"/>
    </row>
    <row r="62" spans="1:14">
      <c r="A62" s="4" t="s">
        <v>119</v>
      </c>
      <c r="B62" s="4"/>
      <c r="C62" s="4"/>
      <c r="D62" s="4"/>
      <c r="E62" s="4"/>
      <c r="F62" s="4"/>
      <c r="G62" s="5"/>
      <c r="H62" s="4"/>
      <c r="I62" s="5">
        <v>90</v>
      </c>
      <c r="J62" s="5" t="s">
        <v>157</v>
      </c>
      <c r="K62" s="2"/>
      <c r="L62" s="2"/>
      <c r="M62" s="2"/>
      <c r="N62" s="2"/>
    </row>
    <row r="63" spans="1:14">
      <c r="A63" s="4" t="s">
        <v>120</v>
      </c>
      <c r="B63" s="4"/>
      <c r="C63" s="4"/>
      <c r="D63" s="4"/>
      <c r="E63" s="4"/>
      <c r="F63" s="4"/>
      <c r="G63" s="5"/>
      <c r="H63" s="4"/>
      <c r="I63" s="5">
        <v>210</v>
      </c>
      <c r="J63" s="5" t="s">
        <v>157</v>
      </c>
      <c r="K63" s="2"/>
      <c r="L63" s="2"/>
      <c r="M63" s="2"/>
      <c r="N63" s="2"/>
    </row>
    <row r="64" spans="1:14">
      <c r="A64" s="4" t="s">
        <v>123</v>
      </c>
      <c r="B64" s="4"/>
      <c r="C64" s="4"/>
      <c r="D64" s="4"/>
      <c r="E64" s="4"/>
      <c r="F64" s="4"/>
      <c r="G64" s="5"/>
      <c r="H64" s="4"/>
      <c r="I64" s="5">
        <v>350.3</v>
      </c>
      <c r="J64" s="5" t="s">
        <v>157</v>
      </c>
      <c r="K64" s="2"/>
      <c r="L64" s="2"/>
      <c r="M64" s="2"/>
      <c r="N64" s="2"/>
    </row>
    <row r="65" spans="1:14">
      <c r="A65" s="4" t="s">
        <v>131</v>
      </c>
      <c r="B65" s="4"/>
      <c r="C65" s="4"/>
      <c r="D65" s="4"/>
      <c r="E65" s="4"/>
      <c r="F65" s="4"/>
      <c r="G65" s="5"/>
      <c r="H65" s="4"/>
      <c r="I65" s="5">
        <v>486.7</v>
      </c>
      <c r="J65" s="5" t="s">
        <v>157</v>
      </c>
      <c r="K65" s="2"/>
      <c r="L65" s="2"/>
      <c r="M65" s="2"/>
      <c r="N65" s="2"/>
    </row>
    <row r="66" spans="1:14">
      <c r="A66" s="4" t="s">
        <v>132</v>
      </c>
      <c r="B66" s="4"/>
      <c r="C66" s="4"/>
      <c r="D66" s="4"/>
      <c r="E66" s="4"/>
      <c r="F66" s="4"/>
      <c r="G66" s="5"/>
      <c r="H66" s="4"/>
      <c r="I66" s="5">
        <v>79.900000000000006</v>
      </c>
      <c r="J66" s="5" t="s">
        <v>157</v>
      </c>
      <c r="K66" s="2"/>
      <c r="L66" s="2"/>
      <c r="M66" s="2"/>
      <c r="N66" s="2"/>
    </row>
    <row r="67" spans="1:14">
      <c r="A67" s="4" t="s">
        <v>133</v>
      </c>
      <c r="B67" s="4"/>
      <c r="C67" s="4"/>
      <c r="D67" s="4"/>
      <c r="E67" s="4"/>
      <c r="F67" s="4"/>
      <c r="G67" s="5"/>
      <c r="H67" s="4"/>
      <c r="I67" s="5">
        <v>564.1</v>
      </c>
      <c r="J67" s="5" t="s">
        <v>157</v>
      </c>
      <c r="K67" s="2"/>
      <c r="L67" s="2"/>
      <c r="M67" s="2"/>
      <c r="N67" s="2"/>
    </row>
    <row r="68" spans="1:14">
      <c r="A68" s="4" t="s">
        <v>135</v>
      </c>
      <c r="B68" s="4"/>
      <c r="C68" s="4"/>
      <c r="D68" s="4"/>
      <c r="E68" s="4"/>
      <c r="F68" s="4"/>
      <c r="G68" s="5"/>
      <c r="H68" s="4"/>
      <c r="I68" s="5">
        <v>1231.8</v>
      </c>
      <c r="J68" s="5" t="s">
        <v>157</v>
      </c>
      <c r="K68" s="2"/>
      <c r="L68" s="2"/>
      <c r="M68" s="2"/>
      <c r="N68" s="2"/>
    </row>
    <row r="69" spans="1:14">
      <c r="A69" s="4" t="s">
        <v>137</v>
      </c>
      <c r="B69" s="4"/>
      <c r="C69" s="4"/>
      <c r="D69" s="4"/>
      <c r="E69" s="4"/>
      <c r="F69" s="4"/>
      <c r="G69" s="5"/>
      <c r="H69" s="4"/>
      <c r="I69" s="5">
        <v>27.5</v>
      </c>
      <c r="J69" s="5" t="s">
        <v>157</v>
      </c>
      <c r="K69" s="2"/>
      <c r="L69" s="2"/>
      <c r="M69" s="2"/>
      <c r="N69" s="2"/>
    </row>
    <row r="70" spans="1:14">
      <c r="A70" s="4" t="s">
        <v>138</v>
      </c>
      <c r="B70" s="4"/>
      <c r="C70" s="4"/>
      <c r="D70" s="4"/>
      <c r="E70" s="4"/>
      <c r="F70" s="4"/>
      <c r="G70" s="5"/>
      <c r="H70" s="4"/>
      <c r="I70" s="5">
        <v>112</v>
      </c>
      <c r="J70" s="5" t="s">
        <v>157</v>
      </c>
      <c r="K70" s="2"/>
      <c r="L70" s="2"/>
      <c r="M70" s="2"/>
      <c r="N70" s="2"/>
    </row>
    <row r="71" spans="1:14">
      <c r="A71" s="4" t="s">
        <v>146</v>
      </c>
      <c r="B71" s="4"/>
      <c r="C71" s="4"/>
      <c r="D71" s="4"/>
      <c r="E71" s="4"/>
      <c r="F71" s="4"/>
      <c r="G71" s="5"/>
      <c r="H71" s="4"/>
      <c r="I71" s="5">
        <v>551.70000000000005</v>
      </c>
      <c r="J71" s="5" t="s">
        <v>157</v>
      </c>
      <c r="K71" s="2"/>
      <c r="L71" s="2"/>
      <c r="M71" s="2"/>
      <c r="N71" s="2"/>
    </row>
    <row r="72" spans="1:14">
      <c r="A72" s="4" t="s">
        <v>156</v>
      </c>
      <c r="B72" s="4"/>
      <c r="C72" s="4"/>
      <c r="D72" s="4"/>
      <c r="E72" s="4"/>
      <c r="F72" s="4"/>
      <c r="G72" s="5"/>
      <c r="H72" s="4"/>
      <c r="I72" s="5">
        <v>29.1</v>
      </c>
      <c r="J72" s="5" t="s">
        <v>157</v>
      </c>
      <c r="K72" s="2"/>
      <c r="L72" s="2"/>
      <c r="M72" s="2"/>
      <c r="N72" s="2"/>
    </row>
    <row r="73" spans="1:14">
      <c r="A73" s="3" t="s">
        <v>84</v>
      </c>
      <c r="B73" s="4"/>
      <c r="C73" s="4"/>
      <c r="D73" s="4"/>
      <c r="E73" s="4"/>
      <c r="F73" s="4"/>
      <c r="G73" s="5"/>
      <c r="H73" s="4"/>
      <c r="I73" s="4"/>
      <c r="J73" s="4"/>
      <c r="K73" s="2"/>
      <c r="L73" s="2"/>
      <c r="M73" s="2"/>
      <c r="N73" s="2"/>
    </row>
    <row r="74" spans="1:14">
      <c r="A74" s="3" t="s">
        <v>85</v>
      </c>
      <c r="B74" s="4"/>
      <c r="C74" s="4"/>
      <c r="D74" s="4"/>
      <c r="E74" s="4"/>
      <c r="F74" s="4"/>
      <c r="G74" s="4"/>
      <c r="H74" s="4"/>
      <c r="I74" s="5"/>
      <c r="J74" s="4"/>
      <c r="K74" s="2"/>
      <c r="L74" s="2"/>
      <c r="M74" s="2"/>
      <c r="N74" s="2"/>
    </row>
    <row r="75" spans="1:14">
      <c r="A75" s="4" t="s">
        <v>53</v>
      </c>
      <c r="B75" s="4"/>
      <c r="C75" s="4"/>
      <c r="D75" s="4"/>
      <c r="E75" s="4"/>
      <c r="F75" s="4"/>
      <c r="G75" s="4"/>
      <c r="H75" s="4"/>
      <c r="I75" s="4"/>
      <c r="J75" s="4"/>
      <c r="K75" s="2"/>
      <c r="L75" s="2"/>
      <c r="M75" s="2"/>
      <c r="N75" s="2"/>
    </row>
    <row r="76" spans="1:14">
      <c r="A76" s="4" t="s">
        <v>54</v>
      </c>
      <c r="B76" s="4"/>
      <c r="C76" s="4" t="s">
        <v>87</v>
      </c>
      <c r="D76" s="4"/>
      <c r="E76" s="4"/>
      <c r="F76" s="4"/>
      <c r="G76" s="4"/>
      <c r="H76" s="4"/>
      <c r="I76" s="4"/>
      <c r="J76" s="4"/>
      <c r="K76" s="2"/>
      <c r="L76" s="2"/>
      <c r="M76" s="2"/>
      <c r="N76" s="2"/>
    </row>
    <row r="77" spans="1:14">
      <c r="A77" s="4" t="s">
        <v>88</v>
      </c>
      <c r="B77" s="4"/>
      <c r="C77" s="4"/>
      <c r="D77" s="4"/>
      <c r="E77" s="4"/>
      <c r="F77" s="4"/>
      <c r="G77" s="4"/>
      <c r="H77" s="4"/>
      <c r="I77" s="4"/>
      <c r="J77" s="4"/>
      <c r="K77" s="2"/>
      <c r="L77" s="2"/>
      <c r="M77" s="2"/>
      <c r="N77" s="2"/>
    </row>
    <row r="78" spans="1:14">
      <c r="A78" s="4" t="s">
        <v>77</v>
      </c>
      <c r="B78" s="4"/>
      <c r="C78" s="4"/>
      <c r="D78" s="4"/>
      <c r="E78" s="4"/>
      <c r="F78" s="4"/>
      <c r="G78" s="4"/>
      <c r="H78" s="4"/>
      <c r="I78" s="4"/>
      <c r="J78" s="4"/>
      <c r="K78" s="2"/>
      <c r="L78" s="2"/>
      <c r="M78" s="2"/>
      <c r="N78" s="2"/>
    </row>
    <row r="79" spans="1:14">
      <c r="A79" s="4" t="s">
        <v>48</v>
      </c>
      <c r="B79" s="4"/>
      <c r="C79" s="4"/>
      <c r="D79" s="4"/>
      <c r="E79" s="4"/>
      <c r="F79" s="4"/>
      <c r="G79" s="4"/>
      <c r="H79" s="4"/>
      <c r="I79" s="4"/>
      <c r="J79" s="4"/>
      <c r="K79" s="2"/>
      <c r="L79" s="2"/>
      <c r="M79" s="2"/>
      <c r="N79" s="2"/>
    </row>
    <row r="80" spans="1:14">
      <c r="A80" s="4" t="s">
        <v>78</v>
      </c>
      <c r="B80" s="4"/>
      <c r="C80" s="4"/>
      <c r="D80" s="4"/>
      <c r="E80" s="4"/>
      <c r="F80" s="4"/>
      <c r="G80" s="4"/>
      <c r="H80" s="4"/>
      <c r="I80" s="4"/>
      <c r="J80" s="4"/>
      <c r="K80" s="2"/>
      <c r="L80" s="2"/>
      <c r="M80" s="2"/>
      <c r="N80" s="2"/>
    </row>
    <row r="81" spans="1:14">
      <c r="A81" s="4" t="s">
        <v>52</v>
      </c>
      <c r="B81" s="4"/>
      <c r="C81" s="4"/>
      <c r="D81" s="4"/>
      <c r="E81" s="4"/>
      <c r="F81" s="4"/>
      <c r="G81" s="4"/>
      <c r="H81" s="4"/>
      <c r="I81" s="4"/>
      <c r="J81" s="4"/>
      <c r="K81" s="2"/>
      <c r="L81" s="2"/>
      <c r="M81" s="2"/>
      <c r="N81" s="2"/>
    </row>
    <row r="82" spans="1:14">
      <c r="A82" s="4" t="s">
        <v>79</v>
      </c>
      <c r="B82" s="4"/>
      <c r="C82" s="4"/>
      <c r="D82" s="4"/>
      <c r="E82" s="4"/>
      <c r="F82" s="4"/>
      <c r="G82" s="4"/>
      <c r="H82" s="4"/>
      <c r="I82" s="4"/>
      <c r="J82" s="4"/>
      <c r="K82" s="2"/>
      <c r="L82" s="2"/>
      <c r="M82" s="2"/>
      <c r="N82" s="2"/>
    </row>
    <row r="83" spans="1:14">
      <c r="A83" s="4" t="s">
        <v>117</v>
      </c>
      <c r="B83" s="4"/>
      <c r="C83" s="4"/>
      <c r="D83" s="4"/>
      <c r="E83" s="4"/>
      <c r="F83" s="4"/>
      <c r="G83" s="4"/>
      <c r="H83" s="4"/>
      <c r="I83" s="5">
        <v>3506.6</v>
      </c>
      <c r="J83" s="5" t="s">
        <v>157</v>
      </c>
      <c r="K83" s="2"/>
      <c r="L83" s="2"/>
      <c r="M83" s="2"/>
      <c r="N83" s="2"/>
    </row>
    <row r="84" spans="1:14">
      <c r="A84" s="4" t="s">
        <v>124</v>
      </c>
      <c r="B84" s="4"/>
      <c r="C84" s="4"/>
      <c r="D84" s="4"/>
      <c r="E84" s="4"/>
      <c r="F84" s="4"/>
      <c r="G84" s="4"/>
      <c r="H84" s="4"/>
      <c r="I84" s="5">
        <v>235.2</v>
      </c>
      <c r="J84" s="5" t="s">
        <v>157</v>
      </c>
      <c r="K84" s="2"/>
      <c r="L84" s="2"/>
      <c r="M84" s="2"/>
      <c r="N84" s="2"/>
    </row>
    <row r="85" spans="1:14">
      <c r="A85" s="4" t="s">
        <v>126</v>
      </c>
      <c r="B85" s="4"/>
      <c r="C85" s="4"/>
      <c r="D85" s="4"/>
      <c r="E85" s="4"/>
      <c r="F85" s="4"/>
      <c r="G85" s="4"/>
      <c r="H85" s="4"/>
      <c r="I85" s="5">
        <v>42</v>
      </c>
      <c r="J85" s="5" t="s">
        <v>157</v>
      </c>
      <c r="K85" s="2"/>
      <c r="L85" s="2"/>
      <c r="M85" s="2"/>
      <c r="N85" s="2"/>
    </row>
    <row r="86" spans="1:14">
      <c r="A86" s="4" t="s">
        <v>134</v>
      </c>
      <c r="B86" s="4"/>
      <c r="C86" s="4"/>
      <c r="D86" s="4"/>
      <c r="E86" s="4"/>
      <c r="F86" s="4"/>
      <c r="G86" s="4"/>
      <c r="H86" s="4"/>
      <c r="I86" s="5">
        <v>33.1</v>
      </c>
      <c r="J86" s="5" t="s">
        <v>157</v>
      </c>
      <c r="K86" s="2"/>
      <c r="L86" s="2"/>
      <c r="M86" s="2"/>
      <c r="N86" s="2"/>
    </row>
    <row r="87" spans="1:14">
      <c r="A87" s="4" t="s">
        <v>136</v>
      </c>
      <c r="B87" s="4"/>
      <c r="C87" s="4"/>
      <c r="D87" s="4"/>
      <c r="E87" s="4"/>
      <c r="F87" s="4"/>
      <c r="G87" s="4"/>
      <c r="H87" s="4"/>
      <c r="I87" s="5">
        <v>5880</v>
      </c>
      <c r="J87" s="5" t="s">
        <v>157</v>
      </c>
      <c r="K87" s="2"/>
      <c r="L87" s="2"/>
      <c r="M87" s="2"/>
      <c r="N87" s="2"/>
    </row>
    <row r="88" spans="1:14">
      <c r="A88" s="4" t="s">
        <v>141</v>
      </c>
      <c r="B88" s="4"/>
      <c r="C88" s="4"/>
      <c r="D88" s="4"/>
      <c r="E88" s="4"/>
      <c r="F88" s="4"/>
      <c r="G88" s="4"/>
      <c r="H88" s="4"/>
      <c r="I88" s="5">
        <v>46</v>
      </c>
      <c r="J88" s="5" t="s">
        <v>157</v>
      </c>
      <c r="K88" s="2"/>
      <c r="L88" s="2"/>
      <c r="M88" s="2"/>
      <c r="N88" s="2"/>
    </row>
    <row r="89" spans="1:14">
      <c r="A89" s="4" t="s">
        <v>142</v>
      </c>
      <c r="B89" s="4"/>
      <c r="C89" s="4"/>
      <c r="D89" s="4"/>
      <c r="E89" s="4"/>
      <c r="F89" s="4"/>
      <c r="G89" s="4"/>
      <c r="H89" s="4"/>
      <c r="I89" s="5">
        <v>250.9</v>
      </c>
      <c r="J89" s="5" t="s">
        <v>157</v>
      </c>
      <c r="K89" s="2"/>
      <c r="L89" s="2"/>
      <c r="M89" s="2"/>
      <c r="N89" s="2"/>
    </row>
    <row r="90" spans="1:14">
      <c r="A90" s="4" t="s">
        <v>145</v>
      </c>
      <c r="B90" s="4"/>
      <c r="C90" s="4"/>
      <c r="D90" s="4"/>
      <c r="E90" s="4"/>
      <c r="F90" s="4"/>
      <c r="G90" s="4"/>
      <c r="H90" s="4"/>
      <c r="I90" s="5">
        <f>348+111.2</f>
        <v>459.2</v>
      </c>
      <c r="J90" s="5" t="s">
        <v>157</v>
      </c>
      <c r="K90" s="2"/>
      <c r="L90" s="2"/>
      <c r="M90" s="2"/>
      <c r="N90" s="2"/>
    </row>
    <row r="91" spans="1:14">
      <c r="A91" s="4" t="s">
        <v>118</v>
      </c>
      <c r="B91" s="4"/>
      <c r="C91" s="4"/>
      <c r="D91" s="4"/>
      <c r="E91" s="4"/>
      <c r="F91" s="4"/>
      <c r="G91" s="4"/>
      <c r="H91" s="4"/>
      <c r="I91" s="5">
        <v>60</v>
      </c>
      <c r="J91" s="5" t="s">
        <v>157</v>
      </c>
      <c r="K91" s="2"/>
      <c r="L91" s="2"/>
      <c r="M91" s="2"/>
      <c r="N91" s="2"/>
    </row>
    <row r="92" spans="1:14">
      <c r="A92" s="4" t="s">
        <v>121</v>
      </c>
      <c r="B92" s="4"/>
      <c r="C92" s="4"/>
      <c r="D92" s="4"/>
      <c r="E92" s="4"/>
      <c r="F92" s="4"/>
      <c r="G92" s="4"/>
      <c r="H92" s="4"/>
      <c r="I92" s="5">
        <v>107</v>
      </c>
      <c r="J92" s="5" t="s">
        <v>157</v>
      </c>
      <c r="K92" s="2"/>
      <c r="L92" s="2"/>
      <c r="M92" s="2"/>
      <c r="N92" s="2"/>
    </row>
    <row r="93" spans="1:14">
      <c r="A93" s="4" t="s">
        <v>151</v>
      </c>
      <c r="B93" s="4"/>
      <c r="C93" s="4"/>
      <c r="D93" s="4"/>
      <c r="E93" s="4"/>
      <c r="F93" s="4"/>
      <c r="G93" s="4"/>
      <c r="H93" s="4"/>
      <c r="I93" s="5">
        <v>3698.4</v>
      </c>
      <c r="J93" s="5" t="s">
        <v>157</v>
      </c>
      <c r="K93" s="2"/>
      <c r="L93" s="2"/>
      <c r="M93" s="2"/>
      <c r="N93" s="2"/>
    </row>
    <row r="94" spans="1:14">
      <c r="A94" s="4" t="s">
        <v>122</v>
      </c>
      <c r="B94" s="4"/>
      <c r="C94" s="4"/>
      <c r="D94" s="4"/>
      <c r="E94" s="4"/>
      <c r="F94" s="4"/>
      <c r="G94" s="4"/>
      <c r="H94" s="4"/>
      <c r="I94" s="5">
        <v>39.200000000000003</v>
      </c>
      <c r="J94" s="5" t="s">
        <v>157</v>
      </c>
      <c r="K94" s="2"/>
      <c r="L94" s="2"/>
      <c r="M94" s="2"/>
      <c r="N94" s="2"/>
    </row>
    <row r="95" spans="1:14">
      <c r="A95" s="4" t="s">
        <v>130</v>
      </c>
      <c r="B95" s="4"/>
      <c r="C95" s="4"/>
      <c r="D95" s="4"/>
      <c r="E95" s="4"/>
      <c r="F95" s="4"/>
      <c r="G95" s="4"/>
      <c r="H95" s="4"/>
      <c r="I95" s="5">
        <v>192.5</v>
      </c>
      <c r="J95" s="5" t="s">
        <v>157</v>
      </c>
      <c r="K95" s="2"/>
      <c r="L95" s="2"/>
      <c r="M95" s="2"/>
      <c r="N95" s="2"/>
    </row>
    <row r="96" spans="1:14">
      <c r="A96" s="4" t="s">
        <v>152</v>
      </c>
      <c r="B96" s="4"/>
      <c r="C96" s="4"/>
      <c r="D96" s="4"/>
      <c r="E96" s="4"/>
      <c r="F96" s="4"/>
      <c r="G96" s="4"/>
      <c r="H96" s="4"/>
      <c r="I96" s="5">
        <f>4720+10074.9+1786-2809+162</f>
        <v>13933.900000000001</v>
      </c>
      <c r="J96" s="5" t="s">
        <v>157</v>
      </c>
      <c r="K96" s="2"/>
      <c r="L96" s="2"/>
      <c r="M96" s="2"/>
      <c r="N96" s="2"/>
    </row>
    <row r="97" spans="1:14">
      <c r="A97" s="4" t="s">
        <v>155</v>
      </c>
      <c r="B97" s="4"/>
      <c r="C97" s="4"/>
      <c r="D97" s="4"/>
      <c r="E97" s="4"/>
      <c r="F97" s="4"/>
      <c r="G97" s="4"/>
      <c r="H97" s="4"/>
      <c r="I97" s="5">
        <f>1392.7</f>
        <v>1392.7</v>
      </c>
      <c r="J97" s="5" t="s">
        <v>157</v>
      </c>
      <c r="K97" s="2"/>
      <c r="L97" s="2"/>
      <c r="M97" s="2"/>
      <c r="N97" s="2"/>
    </row>
    <row r="98" spans="1:14">
      <c r="A98" s="4" t="s">
        <v>153</v>
      </c>
      <c r="B98" s="4"/>
      <c r="C98" s="4"/>
      <c r="D98" s="4"/>
      <c r="E98" s="4"/>
      <c r="F98" s="4"/>
      <c r="G98" s="4"/>
      <c r="H98" s="4"/>
      <c r="I98" s="5">
        <f>60560.5+5467.7-42-22</f>
        <v>65964.2</v>
      </c>
      <c r="J98" s="5" t="s">
        <v>157</v>
      </c>
      <c r="K98" s="2"/>
      <c r="L98" s="2"/>
      <c r="M98" s="2"/>
      <c r="N98" s="2"/>
    </row>
    <row r="99" spans="1:14">
      <c r="A99" s="4" t="s">
        <v>154</v>
      </c>
      <c r="B99" s="4"/>
      <c r="C99" s="4"/>
      <c r="D99" s="4"/>
      <c r="E99" s="4"/>
      <c r="F99" s="4"/>
      <c r="G99" s="4"/>
      <c r="H99" s="4"/>
      <c r="I99" s="5"/>
      <c r="J99" s="4"/>
      <c r="K99" s="2"/>
      <c r="L99" s="2"/>
      <c r="M99" s="2"/>
      <c r="N99" s="2"/>
    </row>
    <row r="100" spans="1:14" s="16" customFormat="1">
      <c r="A100" s="4" t="s">
        <v>160</v>
      </c>
      <c r="B100" s="4"/>
      <c r="C100" s="3"/>
      <c r="D100" s="3"/>
      <c r="E100" s="3"/>
      <c r="F100" s="3"/>
      <c r="G100" s="3"/>
      <c r="H100" s="3"/>
      <c r="I100" s="5">
        <f>2359.6+126+0</f>
        <v>2485.6</v>
      </c>
      <c r="J100" s="5" t="s">
        <v>157</v>
      </c>
      <c r="K100" s="20"/>
      <c r="L100" s="20"/>
      <c r="M100" s="20"/>
      <c r="N100" s="20"/>
    </row>
    <row r="101" spans="1:14">
      <c r="A101" s="4"/>
      <c r="B101" s="3"/>
      <c r="C101" s="3"/>
      <c r="D101" s="4"/>
      <c r="E101" s="4"/>
      <c r="F101" s="4"/>
      <c r="G101" s="4"/>
      <c r="H101" s="4"/>
      <c r="I101" s="5"/>
      <c r="J101" s="5"/>
      <c r="K101" s="2"/>
      <c r="L101" s="2"/>
      <c r="M101" s="2"/>
      <c r="N101" s="2"/>
    </row>
    <row r="102" spans="1:14">
      <c r="A102" s="4"/>
      <c r="B102" s="3"/>
      <c r="C102" s="3"/>
      <c r="D102" s="4"/>
      <c r="E102" s="4"/>
      <c r="F102" s="4"/>
      <c r="G102" s="4"/>
      <c r="H102" s="4"/>
      <c r="I102" s="5"/>
      <c r="J102" s="4"/>
      <c r="K102" s="2"/>
      <c r="L102" s="2"/>
      <c r="M102" s="2"/>
      <c r="N102" s="2"/>
    </row>
    <row r="103" spans="1:14">
      <c r="A103" s="4"/>
      <c r="B103" s="3" t="s">
        <v>29</v>
      </c>
      <c r="C103" s="3"/>
      <c r="D103" s="4"/>
      <c r="E103" s="4"/>
      <c r="F103" s="4"/>
      <c r="G103" s="4"/>
      <c r="H103" s="4"/>
      <c r="I103" s="4"/>
      <c r="J103" s="4"/>
      <c r="K103" s="2"/>
      <c r="L103" s="2"/>
      <c r="M103" s="2"/>
      <c r="N103" s="2"/>
    </row>
    <row r="104" spans="1:14">
      <c r="A104" s="4"/>
      <c r="B104" s="3"/>
      <c r="C104" s="4"/>
      <c r="D104" s="4"/>
      <c r="E104" s="4"/>
      <c r="F104" s="4"/>
      <c r="G104" s="4"/>
      <c r="H104" s="4"/>
      <c r="I104" s="5"/>
      <c r="J104" s="4"/>
      <c r="K104" s="2"/>
      <c r="L104" s="2"/>
      <c r="M104" s="2"/>
      <c r="N104" s="2"/>
    </row>
    <row r="105" spans="1:14">
      <c r="B105" s="3" t="s">
        <v>30</v>
      </c>
    </row>
  </sheetData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51"/>
  <sheetViews>
    <sheetView workbookViewId="0">
      <selection activeCell="L31" sqref="K9:L31"/>
    </sheetView>
  </sheetViews>
  <sheetFormatPr defaultColWidth="9.140625" defaultRowHeight="16.5" customHeight="1"/>
  <cols>
    <col min="1" max="1" width="4" style="16" customWidth="1"/>
    <col min="2" max="2" width="43.42578125" style="1" customWidth="1"/>
    <col min="3" max="6" width="11.5703125" style="1" customWidth="1"/>
    <col min="7" max="7" width="11" style="1" customWidth="1"/>
    <col min="8" max="8" width="10.140625" style="1" customWidth="1"/>
    <col min="9" max="9" width="10.28515625" style="1" customWidth="1"/>
    <col min="10" max="10" width="9.85546875" style="1" customWidth="1"/>
    <col min="11" max="11" width="13.7109375" style="1" bestFit="1" customWidth="1"/>
    <col min="12" max="12" width="9.5703125" style="1" bestFit="1" customWidth="1"/>
    <col min="13" max="16384" width="9.140625" style="1"/>
  </cols>
  <sheetData>
    <row r="2" spans="1:12" ht="16.5" customHeight="1">
      <c r="B2" s="52" t="s">
        <v>93</v>
      </c>
      <c r="C2" s="52"/>
      <c r="D2" s="52"/>
      <c r="E2" s="52"/>
      <c r="F2" s="52"/>
      <c r="G2" s="52"/>
      <c r="H2" s="52"/>
      <c r="I2" s="52"/>
      <c r="J2" s="52"/>
    </row>
    <row r="3" spans="1:12" ht="16.5" customHeight="1">
      <c r="B3" s="51" t="s">
        <v>100</v>
      </c>
      <c r="C3" s="51"/>
      <c r="D3" s="51"/>
      <c r="E3" s="51"/>
      <c r="F3" s="51"/>
      <c r="G3" s="51"/>
      <c r="H3" s="51"/>
      <c r="I3" s="51"/>
      <c r="J3" s="51"/>
    </row>
    <row r="4" spans="1:12" ht="16.5" customHeight="1">
      <c r="B4" s="17"/>
      <c r="C4" s="17" t="s">
        <v>64</v>
      </c>
      <c r="D4" s="17"/>
      <c r="E4" s="17"/>
      <c r="F4" s="17"/>
      <c r="G4" s="17"/>
      <c r="H4" s="17"/>
      <c r="I4" s="17"/>
      <c r="J4" s="7" t="s">
        <v>31</v>
      </c>
    </row>
    <row r="5" spans="1:12" ht="16.5" customHeight="1">
      <c r="A5" s="53" t="s">
        <v>63</v>
      </c>
      <c r="B5" s="55" t="s">
        <v>32</v>
      </c>
      <c r="C5" s="55" t="s">
        <v>90</v>
      </c>
      <c r="D5" s="57" t="s">
        <v>33</v>
      </c>
      <c r="E5" s="57" t="s">
        <v>94</v>
      </c>
      <c r="F5" s="57" t="s">
        <v>95</v>
      </c>
      <c r="G5" s="57" t="s">
        <v>99</v>
      </c>
      <c r="H5" s="59" t="s">
        <v>34</v>
      </c>
      <c r="I5" s="60"/>
      <c r="J5" s="61"/>
    </row>
    <row r="6" spans="1:12" ht="82.5" customHeight="1">
      <c r="A6" s="54"/>
      <c r="B6" s="56"/>
      <c r="C6" s="56"/>
      <c r="D6" s="58"/>
      <c r="E6" s="58"/>
      <c r="F6" s="58"/>
      <c r="G6" s="58"/>
      <c r="H6" s="8" t="s">
        <v>96</v>
      </c>
      <c r="I6" s="8" t="s">
        <v>97</v>
      </c>
      <c r="J6" s="8" t="s">
        <v>98</v>
      </c>
    </row>
    <row r="7" spans="1:12" ht="16.5" customHeight="1">
      <c r="A7" s="14"/>
      <c r="B7" s="48" t="s">
        <v>35</v>
      </c>
      <c r="C7" s="49"/>
      <c r="D7" s="49"/>
      <c r="E7" s="49"/>
      <c r="F7" s="49"/>
      <c r="G7" s="49"/>
      <c r="H7" s="49"/>
      <c r="I7" s="49"/>
      <c r="J7" s="50"/>
    </row>
    <row r="8" spans="1:12" ht="19.5" customHeight="1">
      <c r="A8" s="14">
        <v>1</v>
      </c>
      <c r="B8" s="11" t="s">
        <v>36</v>
      </c>
      <c r="C8" s="21">
        <f>D8+E8+F8+G8</f>
        <v>628542</v>
      </c>
      <c r="D8" s="21">
        <v>157905</v>
      </c>
      <c r="E8" s="29">
        <v>196966</v>
      </c>
      <c r="F8" s="21">
        <v>99129</v>
      </c>
      <c r="G8" s="21">
        <f>H8+I8+J8</f>
        <v>174542</v>
      </c>
      <c r="H8" s="21">
        <v>55480</v>
      </c>
      <c r="I8" s="21">
        <v>55052</v>
      </c>
      <c r="J8" s="35">
        <v>64010</v>
      </c>
    </row>
    <row r="9" spans="1:12" ht="19.5" customHeight="1">
      <c r="A9" s="14"/>
      <c r="B9" s="31" t="s">
        <v>102</v>
      </c>
      <c r="C9" s="21">
        <v>66860</v>
      </c>
      <c r="D9" s="21"/>
      <c r="E9" s="29"/>
      <c r="F9" s="21"/>
      <c r="G9" s="21">
        <f t="shared" ref="G9:G12" si="0">H9+I9+J9</f>
        <v>0</v>
      </c>
      <c r="H9" s="21"/>
      <c r="I9" s="21"/>
      <c r="J9" s="22"/>
    </row>
    <row r="10" spans="1:12" ht="34.5" customHeight="1">
      <c r="A10" s="14">
        <v>2</v>
      </c>
      <c r="B10" s="10" t="s">
        <v>37</v>
      </c>
      <c r="C10" s="23"/>
      <c r="D10" s="23"/>
      <c r="E10" s="30"/>
      <c r="F10" s="23"/>
      <c r="G10" s="21">
        <f t="shared" si="0"/>
        <v>0</v>
      </c>
      <c r="H10" s="23"/>
      <c r="I10" s="23"/>
      <c r="J10" s="23"/>
      <c r="K10" s="41"/>
    </row>
    <row r="11" spans="1:12" ht="20.25" customHeight="1">
      <c r="A11" s="14">
        <v>3</v>
      </c>
      <c r="B11" s="10" t="s">
        <v>38</v>
      </c>
      <c r="C11" s="23">
        <f>D11+E11+F11+G11</f>
        <v>74276</v>
      </c>
      <c r="D11" s="23">
        <v>14819.2</v>
      </c>
      <c r="E11" s="30">
        <v>26496</v>
      </c>
      <c r="F11" s="23">
        <v>12684.7</v>
      </c>
      <c r="G11" s="23">
        <f t="shared" si="0"/>
        <v>20276.099999999999</v>
      </c>
      <c r="H11" s="23">
        <v>3426.5</v>
      </c>
      <c r="I11" s="23">
        <v>4428.2</v>
      </c>
      <c r="J11" s="23">
        <f>11642-21.6+801</f>
        <v>12421.4</v>
      </c>
      <c r="K11" s="41"/>
    </row>
    <row r="12" spans="1:12" ht="20.25" customHeight="1">
      <c r="A12" s="14"/>
      <c r="B12" s="32" t="s">
        <v>103</v>
      </c>
      <c r="C12" s="23">
        <v>6945</v>
      </c>
      <c r="D12" s="23"/>
      <c r="E12" s="30"/>
      <c r="F12" s="23"/>
      <c r="G12" s="21">
        <f t="shared" si="0"/>
        <v>0</v>
      </c>
      <c r="H12" s="23"/>
      <c r="I12" s="23"/>
      <c r="J12" s="23"/>
      <c r="K12" s="41"/>
    </row>
    <row r="13" spans="1:12" ht="21" customHeight="1">
      <c r="A13" s="14"/>
      <c r="B13" s="13" t="s">
        <v>39</v>
      </c>
      <c r="C13" s="28">
        <f>C12+C11+C10+C9+C8</f>
        <v>776623</v>
      </c>
      <c r="D13" s="28">
        <f t="shared" ref="D13:J13" si="1">SUM(D8:D11)</f>
        <v>172724.2</v>
      </c>
      <c r="E13" s="28">
        <f t="shared" si="1"/>
        <v>223462</v>
      </c>
      <c r="F13" s="28">
        <f t="shared" si="1"/>
        <v>111813.7</v>
      </c>
      <c r="G13" s="28">
        <f t="shared" si="1"/>
        <v>194818.1</v>
      </c>
      <c r="H13" s="28">
        <f t="shared" si="1"/>
        <v>58906.5</v>
      </c>
      <c r="I13" s="28">
        <f t="shared" si="1"/>
        <v>59480.2</v>
      </c>
      <c r="J13" s="36">
        <f t="shared" si="1"/>
        <v>76431.399999999994</v>
      </c>
      <c r="K13" s="41"/>
    </row>
    <row r="14" spans="1:12" ht="16.5" customHeight="1">
      <c r="A14" s="14"/>
      <c r="B14" s="45" t="s">
        <v>40</v>
      </c>
      <c r="C14" s="46"/>
      <c r="D14" s="46"/>
      <c r="E14" s="46"/>
      <c r="F14" s="46"/>
      <c r="G14" s="46"/>
      <c r="H14" s="46"/>
      <c r="I14" s="46"/>
      <c r="J14" s="47"/>
    </row>
    <row r="15" spans="1:12" ht="18" customHeight="1">
      <c r="A15" s="14">
        <v>1</v>
      </c>
      <c r="B15" s="10" t="s">
        <v>67</v>
      </c>
      <c r="C15" s="26">
        <f t="shared" ref="C15:J15" si="2">C16+C23+C24+C25+C30+C31+C32+C33+C38+C39+C40+C41+C42+C43+C44+C45+C46</f>
        <v>581925.80000000005</v>
      </c>
      <c r="D15" s="26">
        <f t="shared" si="2"/>
        <v>138687.80000000002</v>
      </c>
      <c r="E15" s="26">
        <f t="shared" si="2"/>
        <v>134871</v>
      </c>
      <c r="F15" s="26">
        <f t="shared" si="2"/>
        <v>128673.49999999999</v>
      </c>
      <c r="G15" s="26">
        <f t="shared" si="2"/>
        <v>179693.5</v>
      </c>
      <c r="H15" s="26">
        <f t="shared" si="2"/>
        <v>46667.899999999994</v>
      </c>
      <c r="I15" s="26">
        <f t="shared" si="2"/>
        <v>47305.099999999991</v>
      </c>
      <c r="J15" s="26">
        <f t="shared" si="2"/>
        <v>85720.5</v>
      </c>
      <c r="K15" s="33"/>
      <c r="L15" s="33"/>
    </row>
    <row r="16" spans="1:12" ht="35.25" customHeight="1">
      <c r="A16" s="12"/>
      <c r="B16" s="18" t="s">
        <v>66</v>
      </c>
      <c r="C16" s="24">
        <f t="shared" ref="C16:J16" si="3">C17+C18+C19+C20+C21+C22</f>
        <v>252276.8</v>
      </c>
      <c r="D16" s="24">
        <f t="shared" si="3"/>
        <v>63285.600000000006</v>
      </c>
      <c r="E16" s="24">
        <f t="shared" si="3"/>
        <v>61522.7</v>
      </c>
      <c r="F16" s="24">
        <f t="shared" si="3"/>
        <v>64009.1</v>
      </c>
      <c r="G16" s="24">
        <f t="shared" si="3"/>
        <v>63459.4</v>
      </c>
      <c r="H16" s="24">
        <f t="shared" si="3"/>
        <v>20700.3</v>
      </c>
      <c r="I16" s="24">
        <f t="shared" si="3"/>
        <v>18264.599999999999</v>
      </c>
      <c r="J16" s="24">
        <f t="shared" si="3"/>
        <v>24494.5</v>
      </c>
      <c r="K16" s="33"/>
    </row>
    <row r="17" spans="1:12" ht="18.75" customHeight="1">
      <c r="A17" s="12"/>
      <c r="B17" s="9" t="s">
        <v>41</v>
      </c>
      <c r="C17" s="27">
        <f>D17+E17+F17+G17</f>
        <v>218467.20000000001</v>
      </c>
      <c r="D17" s="27">
        <v>57392.800000000003</v>
      </c>
      <c r="E17" s="27">
        <f>55273.5+521.2</f>
        <v>55794.7</v>
      </c>
      <c r="F17" s="27">
        <v>47681.5</v>
      </c>
      <c r="G17" s="27">
        <f>H17+I17+J17</f>
        <v>57598.200000000004</v>
      </c>
      <c r="H17" s="27">
        <f>17074.2-H18+2388.8-521.2</f>
        <v>18840.7</v>
      </c>
      <c r="I17" s="27">
        <v>16545.099999999999</v>
      </c>
      <c r="J17" s="27">
        <v>22212.400000000001</v>
      </c>
      <c r="K17" s="33"/>
      <c r="L17" s="33"/>
    </row>
    <row r="18" spans="1:12" ht="17.25" customHeight="1">
      <c r="A18" s="12"/>
      <c r="B18" s="9" t="s">
        <v>42</v>
      </c>
      <c r="C18" s="27">
        <f t="shared" ref="C18:C22" si="4">D18+E18+F18+G18</f>
        <v>11025.300000000001</v>
      </c>
      <c r="D18" s="27"/>
      <c r="E18" s="27"/>
      <c r="F18" s="27">
        <v>10924.2</v>
      </c>
      <c r="G18" s="27">
        <f t="shared" ref="G18:G24" si="5">H18+I18+J18</f>
        <v>101.1</v>
      </c>
      <c r="H18" s="27">
        <v>101.1</v>
      </c>
      <c r="I18" s="27"/>
      <c r="J18" s="27"/>
      <c r="K18" s="33"/>
      <c r="L18" s="33"/>
    </row>
    <row r="19" spans="1:12" ht="17.25" customHeight="1">
      <c r="A19" s="12"/>
      <c r="B19" s="9" t="s">
        <v>43</v>
      </c>
      <c r="C19" s="27">
        <f t="shared" si="4"/>
        <v>12384.5</v>
      </c>
      <c r="D19" s="27">
        <v>3190.3</v>
      </c>
      <c r="E19" s="27">
        <v>3080.2</v>
      </c>
      <c r="F19" s="27">
        <v>2974.1</v>
      </c>
      <c r="G19" s="27">
        <f t="shared" si="5"/>
        <v>3139.8999999999996</v>
      </c>
      <c r="H19" s="27">
        <f>1363.3+66.2-483.9</f>
        <v>945.6</v>
      </c>
      <c r="I19" s="27">
        <f>853.8+65.8</f>
        <v>919.59999999999991</v>
      </c>
      <c r="J19" s="27">
        <f>1207.3+67.4</f>
        <v>1274.7</v>
      </c>
      <c r="K19" s="33"/>
    </row>
    <row r="20" spans="1:12" ht="30" customHeight="1">
      <c r="A20" s="12"/>
      <c r="B20" s="9" t="s">
        <v>44</v>
      </c>
      <c r="C20" s="27">
        <f t="shared" si="4"/>
        <v>6344</v>
      </c>
      <c r="D20" s="27">
        <v>1655.5</v>
      </c>
      <c r="E20" s="27">
        <v>1622.5</v>
      </c>
      <c r="F20" s="27">
        <v>1470.5</v>
      </c>
      <c r="G20" s="27">
        <f t="shared" si="5"/>
        <v>1595.5</v>
      </c>
      <c r="H20" s="27">
        <f>466.6+31-2.4</f>
        <v>495.20000000000005</v>
      </c>
      <c r="I20" s="27">
        <f>458+31.7</f>
        <v>489.7</v>
      </c>
      <c r="J20" s="27">
        <f>580.3+30.3</f>
        <v>610.59999999999991</v>
      </c>
      <c r="K20" s="33"/>
    </row>
    <row r="21" spans="1:12" ht="22.5" customHeight="1">
      <c r="A21" s="12"/>
      <c r="B21" s="9" t="s">
        <v>101</v>
      </c>
      <c r="C21" s="27">
        <f t="shared" si="4"/>
        <v>4055.8</v>
      </c>
      <c r="D21" s="27">
        <v>1047</v>
      </c>
      <c r="E21" s="27">
        <v>1025.3</v>
      </c>
      <c r="F21" s="27">
        <v>958.8</v>
      </c>
      <c r="G21" s="27">
        <f t="shared" si="5"/>
        <v>1024.7</v>
      </c>
      <c r="H21" s="27">
        <f>297.7+20</f>
        <v>317.7</v>
      </c>
      <c r="I21" s="27">
        <f>289.7+20.5</f>
        <v>310.2</v>
      </c>
      <c r="J21" s="27">
        <f>377.2+19.6</f>
        <v>396.8</v>
      </c>
      <c r="K21" s="33"/>
    </row>
    <row r="22" spans="1:12" ht="22.5" customHeight="1">
      <c r="A22" s="12"/>
      <c r="B22" s="9" t="s">
        <v>104</v>
      </c>
      <c r="C22" s="27">
        <f t="shared" si="4"/>
        <v>0</v>
      </c>
      <c r="D22" s="27"/>
      <c r="E22" s="27"/>
      <c r="F22" s="27"/>
      <c r="G22" s="27">
        <f t="shared" si="5"/>
        <v>0</v>
      </c>
      <c r="H22" s="27"/>
      <c r="I22" s="27"/>
      <c r="J22" s="27"/>
      <c r="K22" s="33"/>
    </row>
    <row r="23" spans="1:12" ht="30" customHeight="1">
      <c r="A23" s="12"/>
      <c r="B23" s="18" t="s">
        <v>73</v>
      </c>
      <c r="C23" s="24">
        <f>D23+E23+F23+G23</f>
        <v>0</v>
      </c>
      <c r="D23" s="24">
        <v>0</v>
      </c>
      <c r="E23" s="24"/>
      <c r="F23" s="24"/>
      <c r="G23" s="27">
        <f t="shared" si="5"/>
        <v>0</v>
      </c>
      <c r="H23" s="24"/>
      <c r="I23" s="24"/>
      <c r="J23" s="24"/>
      <c r="K23" s="33"/>
    </row>
    <row r="24" spans="1:12" ht="30" customHeight="1">
      <c r="A24" s="12"/>
      <c r="B24" s="18" t="s">
        <v>62</v>
      </c>
      <c r="C24" s="24">
        <f>D24+E24+F24+G24</f>
        <v>37</v>
      </c>
      <c r="D24" s="24">
        <v>0</v>
      </c>
      <c r="E24" s="24"/>
      <c r="F24" s="24">
        <v>37</v>
      </c>
      <c r="G24" s="27">
        <f t="shared" si="5"/>
        <v>0</v>
      </c>
      <c r="H24" s="24"/>
      <c r="I24" s="24"/>
      <c r="J24" s="24"/>
      <c r="K24" s="33"/>
    </row>
    <row r="25" spans="1:12" ht="31.5">
      <c r="A25" s="12"/>
      <c r="B25" s="18" t="s">
        <v>75</v>
      </c>
      <c r="C25" s="24">
        <f>C26+C27+C28+C29</f>
        <v>5473.1999999999989</v>
      </c>
      <c r="D25" s="24">
        <f t="shared" ref="D25:J25" si="6">D26+D27+D28+D29</f>
        <v>541.29999999999995</v>
      </c>
      <c r="E25" s="24">
        <f t="shared" si="6"/>
        <v>1131.2</v>
      </c>
      <c r="F25" s="24">
        <f t="shared" si="6"/>
        <v>843.5</v>
      </c>
      <c r="G25" s="24">
        <f t="shared" si="6"/>
        <v>2957.1999999999994</v>
      </c>
      <c r="H25" s="24">
        <f t="shared" si="6"/>
        <v>0</v>
      </c>
      <c r="I25" s="24">
        <f t="shared" si="6"/>
        <v>14</v>
      </c>
      <c r="J25" s="24">
        <f t="shared" si="6"/>
        <v>2943.1999999999994</v>
      </c>
      <c r="K25" s="33"/>
    </row>
    <row r="26" spans="1:12" ht="21" customHeight="1">
      <c r="A26" s="12"/>
      <c r="B26" s="9" t="s">
        <v>59</v>
      </c>
      <c r="C26" s="27">
        <f>D26+E26+F26+G26</f>
        <v>1771.2999999999997</v>
      </c>
      <c r="D26" s="27">
        <v>6.9</v>
      </c>
      <c r="E26" s="27">
        <v>991.5</v>
      </c>
      <c r="F26" s="27">
        <v>623.79999999999995</v>
      </c>
      <c r="G26" s="27">
        <f>H26+I26+J26</f>
        <v>149.1</v>
      </c>
      <c r="H26" s="27"/>
      <c r="I26" s="27"/>
      <c r="J26" s="27">
        <f>47.6+47.5+4.5+6.8+42.7</f>
        <v>149.1</v>
      </c>
      <c r="K26" s="33"/>
    </row>
    <row r="27" spans="1:12" ht="21" customHeight="1">
      <c r="A27" s="12"/>
      <c r="B27" s="9" t="s">
        <v>60</v>
      </c>
      <c r="C27" s="27">
        <f t="shared" ref="C27:C32" si="7">D27+E27+F27+G27</f>
        <v>395.2</v>
      </c>
      <c r="D27" s="27">
        <v>52.5</v>
      </c>
      <c r="E27" s="27">
        <v>139.69999999999999</v>
      </c>
      <c r="F27" s="27">
        <v>84.5</v>
      </c>
      <c r="G27" s="27">
        <f t="shared" ref="G27:G32" si="8">H27+I27+J27</f>
        <v>118.5</v>
      </c>
      <c r="H27" s="27"/>
      <c r="I27" s="27">
        <v>14</v>
      </c>
      <c r="J27" s="27">
        <f>62.5+42</f>
        <v>104.5</v>
      </c>
      <c r="K27" s="33"/>
    </row>
    <row r="28" spans="1:12" ht="21" customHeight="1">
      <c r="A28" s="12"/>
      <c r="B28" s="9" t="s">
        <v>65</v>
      </c>
      <c r="C28" s="27">
        <f t="shared" si="7"/>
        <v>0</v>
      </c>
      <c r="D28" s="27"/>
      <c r="E28" s="27"/>
      <c r="F28" s="27"/>
      <c r="G28" s="27">
        <f t="shared" si="8"/>
        <v>0</v>
      </c>
      <c r="H28" s="27"/>
      <c r="I28" s="27"/>
      <c r="J28" s="27"/>
      <c r="K28" s="33"/>
    </row>
    <row r="29" spans="1:12" ht="21" customHeight="1">
      <c r="A29" s="12"/>
      <c r="B29" s="9" t="s">
        <v>74</v>
      </c>
      <c r="C29" s="27">
        <f t="shared" si="7"/>
        <v>3306.6999999999994</v>
      </c>
      <c r="D29" s="27">
        <v>481.9</v>
      </c>
      <c r="E29" s="27"/>
      <c r="F29" s="27">
        <v>135.19999999999999</v>
      </c>
      <c r="G29" s="27">
        <f t="shared" si="8"/>
        <v>2689.5999999999995</v>
      </c>
      <c r="H29" s="27"/>
      <c r="I29" s="27"/>
      <c r="J29" s="27">
        <f>36+719.1+1216.5+42+42.3+356+12.7+7.2+14.1+17+29+197.7</f>
        <v>2689.5999999999995</v>
      </c>
      <c r="K29" s="33"/>
    </row>
    <row r="30" spans="1:12" ht="21" customHeight="1">
      <c r="A30" s="12"/>
      <c r="B30" s="18" t="s">
        <v>45</v>
      </c>
      <c r="C30" s="27">
        <f t="shared" si="7"/>
        <v>9545.6999999999989</v>
      </c>
      <c r="D30" s="24">
        <v>3781.2</v>
      </c>
      <c r="E30" s="24">
        <v>1993.1</v>
      </c>
      <c r="F30" s="24">
        <v>1078.0999999999999</v>
      </c>
      <c r="G30" s="27">
        <f t="shared" si="8"/>
        <v>2693.2999999999993</v>
      </c>
      <c r="H30" s="24"/>
      <c r="I30" s="24">
        <f>35.8+15.7+495.4+512.2</f>
        <v>1059.0999999999999</v>
      </c>
      <c r="J30" s="24">
        <f>94.2+40+7645.8-1048.6-1500-1048.6-1500-1048.6</f>
        <v>1634.1999999999994</v>
      </c>
      <c r="K30" s="33"/>
    </row>
    <row r="31" spans="1:12" ht="18.75" customHeight="1">
      <c r="A31" s="12"/>
      <c r="B31" s="18" t="s">
        <v>58</v>
      </c>
      <c r="C31" s="27">
        <f t="shared" si="7"/>
        <v>1738.8</v>
      </c>
      <c r="D31" s="24">
        <v>335.8</v>
      </c>
      <c r="E31" s="24">
        <v>401.9</v>
      </c>
      <c r="F31" s="24">
        <v>379.9</v>
      </c>
      <c r="G31" s="27">
        <f t="shared" si="8"/>
        <v>621.20000000000005</v>
      </c>
      <c r="H31" s="24">
        <v>126.5</v>
      </c>
      <c r="I31" s="24">
        <v>165.5</v>
      </c>
      <c r="J31" s="24">
        <v>329.2</v>
      </c>
      <c r="K31" s="33"/>
    </row>
    <row r="32" spans="1:12" ht="18.75" customHeight="1">
      <c r="A32" s="12"/>
      <c r="B32" s="18" t="s">
        <v>55</v>
      </c>
      <c r="C32" s="27">
        <f t="shared" si="7"/>
        <v>0</v>
      </c>
      <c r="D32" s="24"/>
      <c r="E32" s="24"/>
      <c r="F32" s="24"/>
      <c r="G32" s="27">
        <f t="shared" si="8"/>
        <v>0</v>
      </c>
      <c r="H32" s="24"/>
      <c r="I32" s="24"/>
      <c r="J32" s="24"/>
      <c r="K32" s="33"/>
    </row>
    <row r="33" spans="1:11" ht="16.5" customHeight="1">
      <c r="A33" s="12"/>
      <c r="B33" s="18" t="s">
        <v>68</v>
      </c>
      <c r="C33" s="27">
        <f>C34+C35+C36+C37</f>
        <v>14818.099999999999</v>
      </c>
      <c r="D33" s="27">
        <f t="shared" ref="D33:J33" si="9">D34+D35+D36+D37</f>
        <v>2845.7</v>
      </c>
      <c r="E33" s="27">
        <f t="shared" si="9"/>
        <v>1642.6</v>
      </c>
      <c r="F33" s="27">
        <f t="shared" si="9"/>
        <v>1349.8</v>
      </c>
      <c r="G33" s="27">
        <f t="shared" si="9"/>
        <v>8980</v>
      </c>
      <c r="H33" s="27">
        <f t="shared" si="9"/>
        <v>2460.6</v>
      </c>
      <c r="I33" s="27">
        <f t="shared" si="9"/>
        <v>4230.8</v>
      </c>
      <c r="J33" s="27">
        <f t="shared" si="9"/>
        <v>2288.5999999999995</v>
      </c>
      <c r="K33" s="33"/>
    </row>
    <row r="34" spans="1:11" ht="16.5" customHeight="1">
      <c r="A34" s="12"/>
      <c r="B34" s="9" t="s">
        <v>56</v>
      </c>
      <c r="C34" s="27">
        <f>D34+E34+F34+G34</f>
        <v>1096.4000000000001</v>
      </c>
      <c r="D34" s="27">
        <v>1096.4000000000001</v>
      </c>
      <c r="E34" s="27"/>
      <c r="F34" s="27"/>
      <c r="G34" s="27">
        <f>H34+I34+J34</f>
        <v>0</v>
      </c>
      <c r="H34" s="27"/>
      <c r="I34" s="27"/>
      <c r="J34" s="27"/>
      <c r="K34" s="33"/>
    </row>
    <row r="35" spans="1:11" ht="19.5" customHeight="1">
      <c r="A35" s="12"/>
      <c r="B35" s="9" t="s">
        <v>70</v>
      </c>
      <c r="C35" s="27">
        <f t="shared" ref="C35:C47" si="10">D35+E35+F35+G35</f>
        <v>3840</v>
      </c>
      <c r="D35" s="27"/>
      <c r="E35" s="27"/>
      <c r="F35" s="27"/>
      <c r="G35" s="27">
        <f t="shared" ref="G35:G47" si="11">H35+I35+J35</f>
        <v>3840</v>
      </c>
      <c r="H35" s="27"/>
      <c r="I35" s="27">
        <v>3840</v>
      </c>
      <c r="J35" s="27"/>
      <c r="K35" s="33"/>
    </row>
    <row r="36" spans="1:11" ht="19.5" customHeight="1">
      <c r="A36" s="12"/>
      <c r="B36" s="9" t="s">
        <v>71</v>
      </c>
      <c r="C36" s="27">
        <f t="shared" si="10"/>
        <v>0</v>
      </c>
      <c r="D36" s="27"/>
      <c r="E36" s="27"/>
      <c r="F36" s="27"/>
      <c r="G36" s="27">
        <f t="shared" si="11"/>
        <v>0</v>
      </c>
      <c r="H36" s="27"/>
      <c r="I36" s="27"/>
      <c r="J36" s="27"/>
      <c r="K36" s="33"/>
    </row>
    <row r="37" spans="1:11" ht="19.5" customHeight="1">
      <c r="A37" s="12"/>
      <c r="B37" s="9" t="s">
        <v>76</v>
      </c>
      <c r="C37" s="27">
        <f t="shared" si="10"/>
        <v>9881.6999999999989</v>
      </c>
      <c r="D37" s="27">
        <v>1749.3</v>
      </c>
      <c r="E37" s="27">
        <v>1642.6</v>
      </c>
      <c r="F37" s="27">
        <v>1349.8</v>
      </c>
      <c r="G37" s="27">
        <f t="shared" si="11"/>
        <v>5139.9999999999991</v>
      </c>
      <c r="H37" s="27">
        <f>356.4+270+5.6+18.6+1380+210+220</f>
        <v>2460.6</v>
      </c>
      <c r="I37" s="27">
        <f>356.4+25.9+8.5</f>
        <v>390.79999999999995</v>
      </c>
      <c r="J37" s="27">
        <f>29.1+356.4+46.9+36.7+0+79.9+200+564.1+1231.8+27.5+112+551.7-1116.9+6.8+162.6</f>
        <v>2288.5999999999995</v>
      </c>
      <c r="K37" s="33"/>
    </row>
    <row r="38" spans="1:11" ht="18" customHeight="1">
      <c r="A38" s="12"/>
      <c r="B38" s="18" t="s">
        <v>61</v>
      </c>
      <c r="C38" s="27">
        <f t="shared" si="10"/>
        <v>51.9</v>
      </c>
      <c r="D38" s="24">
        <v>51.9</v>
      </c>
      <c r="E38" s="24"/>
      <c r="F38" s="24"/>
      <c r="G38" s="27">
        <f t="shared" si="11"/>
        <v>0</v>
      </c>
      <c r="H38" s="24"/>
      <c r="I38" s="24"/>
      <c r="J38" s="24"/>
      <c r="K38" s="33"/>
    </row>
    <row r="39" spans="1:11" ht="33" customHeight="1">
      <c r="A39" s="12"/>
      <c r="B39" s="18" t="s">
        <v>57</v>
      </c>
      <c r="C39" s="27">
        <f t="shared" si="10"/>
        <v>0</v>
      </c>
      <c r="D39" s="24"/>
      <c r="E39" s="24"/>
      <c r="F39" s="24"/>
      <c r="G39" s="27">
        <f t="shared" si="11"/>
        <v>0</v>
      </c>
      <c r="H39" s="24"/>
      <c r="I39" s="24"/>
      <c r="J39" s="24"/>
      <c r="K39" s="33"/>
    </row>
    <row r="40" spans="1:11" ht="18.75" customHeight="1">
      <c r="A40" s="12"/>
      <c r="B40" s="9" t="s">
        <v>105</v>
      </c>
      <c r="C40" s="27">
        <f t="shared" si="10"/>
        <v>6654.9000000000005</v>
      </c>
      <c r="D40" s="24">
        <v>2217.3000000000002</v>
      </c>
      <c r="E40" s="24">
        <v>2568.4</v>
      </c>
      <c r="F40" s="24">
        <v>476.5</v>
      </c>
      <c r="G40" s="27">
        <f t="shared" si="11"/>
        <v>1392.7</v>
      </c>
      <c r="H40" s="24">
        <v>494.8</v>
      </c>
      <c r="I40" s="24">
        <v>458.1</v>
      </c>
      <c r="J40" s="24">
        <v>439.8</v>
      </c>
      <c r="K40" s="33"/>
    </row>
    <row r="41" spans="1:11" ht="30.75" customHeight="1">
      <c r="A41" s="12"/>
      <c r="B41" s="9" t="s">
        <v>106</v>
      </c>
      <c r="C41" s="27">
        <f t="shared" si="10"/>
        <v>8060</v>
      </c>
      <c r="D41" s="24">
        <v>1756.9</v>
      </c>
      <c r="E41" s="24">
        <v>1757.1</v>
      </c>
      <c r="F41" s="24">
        <v>2060.3000000000002</v>
      </c>
      <c r="G41" s="27">
        <f t="shared" si="11"/>
        <v>2485.6999999999998</v>
      </c>
      <c r="H41" s="24">
        <f>42+795.1</f>
        <v>837.1</v>
      </c>
      <c r="I41" s="24">
        <v>811.5</v>
      </c>
      <c r="J41" s="24">
        <f>795.1+42</f>
        <v>837.1</v>
      </c>
      <c r="K41" s="33"/>
    </row>
    <row r="42" spans="1:11" ht="18.75" customHeight="1">
      <c r="A42" s="12"/>
      <c r="B42" s="9" t="s">
        <v>108</v>
      </c>
      <c r="C42" s="27">
        <f t="shared" si="10"/>
        <v>232364.5</v>
      </c>
      <c r="D42" s="24">
        <v>58072</v>
      </c>
      <c r="E42" s="24">
        <v>58009.2</v>
      </c>
      <c r="F42" s="24">
        <v>50319.1</v>
      </c>
      <c r="G42" s="27">
        <f t="shared" si="11"/>
        <v>65964.2</v>
      </c>
      <c r="H42" s="24">
        <f>1738.8+20193.8-21</f>
        <v>21911.599999999999</v>
      </c>
      <c r="I42" s="24">
        <v>22036.3</v>
      </c>
      <c r="J42" s="24">
        <f>20235.7+1801.6-21</f>
        <v>22016.3</v>
      </c>
      <c r="K42" s="33"/>
    </row>
    <row r="43" spans="1:11" ht="18.75" customHeight="1">
      <c r="A43" s="12"/>
      <c r="B43" s="9" t="s">
        <v>107</v>
      </c>
      <c r="C43" s="27">
        <f t="shared" si="10"/>
        <v>9706.6</v>
      </c>
      <c r="D43" s="24">
        <v>5334.1</v>
      </c>
      <c r="E43" s="24"/>
      <c r="F43" s="24">
        <v>4372.5</v>
      </c>
      <c r="G43" s="27">
        <f t="shared" si="11"/>
        <v>0</v>
      </c>
      <c r="H43" s="24"/>
      <c r="I43" s="24"/>
      <c r="J43" s="24"/>
      <c r="K43" s="33"/>
    </row>
    <row r="44" spans="1:11" ht="15.75">
      <c r="A44" s="12"/>
      <c r="B44" s="18" t="s">
        <v>72</v>
      </c>
      <c r="C44" s="27">
        <f t="shared" si="10"/>
        <v>24034.300000000003</v>
      </c>
      <c r="D44" s="24">
        <v>255.5</v>
      </c>
      <c r="E44" s="24">
        <v>3050</v>
      </c>
      <c r="F44" s="24"/>
      <c r="G44" s="27">
        <f t="shared" si="11"/>
        <v>20728.800000000003</v>
      </c>
      <c r="H44" s="24">
        <f>30+107</f>
        <v>137</v>
      </c>
      <c r="I44" s="24">
        <f>30</f>
        <v>30</v>
      </c>
      <c r="J44" s="24">
        <f>30+60+192.5+4720+10074.9+1786+3698.4</f>
        <v>20561.800000000003</v>
      </c>
      <c r="K44" s="33"/>
    </row>
    <row r="45" spans="1:11" ht="15.75">
      <c r="A45" s="12"/>
      <c r="B45" s="18" t="s">
        <v>114</v>
      </c>
      <c r="C45" s="27">
        <f t="shared" si="10"/>
        <v>17164</v>
      </c>
      <c r="D45" s="24">
        <v>210.5</v>
      </c>
      <c r="E45" s="24">
        <v>2794.8</v>
      </c>
      <c r="F45" s="24">
        <v>3747.7</v>
      </c>
      <c r="G45" s="27">
        <f t="shared" si="11"/>
        <v>10411.000000000002</v>
      </c>
      <c r="H45" s="24"/>
      <c r="I45" s="24">
        <v>235.2</v>
      </c>
      <c r="J45" s="24">
        <f>3506.6+33.1+5880+46+250.9+348+111.2</f>
        <v>10175.800000000001</v>
      </c>
      <c r="K45" s="33"/>
    </row>
    <row r="46" spans="1:11" ht="37.5" customHeight="1">
      <c r="A46" s="14">
        <v>3</v>
      </c>
      <c r="B46" s="10" t="s">
        <v>69</v>
      </c>
      <c r="C46" s="27">
        <f t="shared" si="10"/>
        <v>0</v>
      </c>
      <c r="D46" s="26"/>
      <c r="E46" s="26"/>
      <c r="F46" s="26"/>
      <c r="G46" s="27">
        <f t="shared" si="11"/>
        <v>0</v>
      </c>
      <c r="H46" s="26"/>
      <c r="I46" s="26"/>
      <c r="J46" s="26"/>
      <c r="K46" s="33"/>
    </row>
    <row r="47" spans="1:11" ht="21" customHeight="1">
      <c r="A47" s="14">
        <v>4</v>
      </c>
      <c r="B47" s="10" t="s">
        <v>46</v>
      </c>
      <c r="C47" s="27">
        <f t="shared" si="10"/>
        <v>71269.399999999994</v>
      </c>
      <c r="D47" s="42">
        <v>15773.7</v>
      </c>
      <c r="E47" s="42">
        <v>17355.2</v>
      </c>
      <c r="F47" s="42">
        <v>15822.3</v>
      </c>
      <c r="G47" s="27">
        <f t="shared" si="11"/>
        <v>22318.199999999997</v>
      </c>
      <c r="H47" s="42">
        <f>14.7+7551.4+417.4+224.7+146.7+159.3+70.7</f>
        <v>8584.9</v>
      </c>
      <c r="I47" s="42">
        <f>11.1+39.2+350.4+4403+238.5+137.2+86.8</f>
        <v>5266.2</v>
      </c>
      <c r="J47" s="42">
        <f>36.3+486.7+5999.9+345.6+164.9+110.3+274.8+1048.6</f>
        <v>8467.1</v>
      </c>
      <c r="K47" s="33"/>
    </row>
    <row r="48" spans="1:11" ht="16.5" customHeight="1">
      <c r="A48" s="12"/>
      <c r="B48" s="15" t="s">
        <v>47</v>
      </c>
      <c r="C48" s="25">
        <f t="shared" ref="C48:J48" si="12">C47+C15</f>
        <v>653195.20000000007</v>
      </c>
      <c r="D48" s="25">
        <f t="shared" si="12"/>
        <v>154461.50000000003</v>
      </c>
      <c r="E48" s="25">
        <f t="shared" si="12"/>
        <v>152226.20000000001</v>
      </c>
      <c r="F48" s="25">
        <f t="shared" si="12"/>
        <v>144495.79999999999</v>
      </c>
      <c r="G48" s="25">
        <f t="shared" si="12"/>
        <v>202011.7</v>
      </c>
      <c r="H48" s="25">
        <f t="shared" si="12"/>
        <v>55252.799999999996</v>
      </c>
      <c r="I48" s="25">
        <f t="shared" si="12"/>
        <v>52571.299999999988</v>
      </c>
      <c r="J48" s="25">
        <f t="shared" si="12"/>
        <v>94187.6</v>
      </c>
      <c r="K48" s="33"/>
    </row>
    <row r="49" spans="1:10" ht="16.5" customHeight="1">
      <c r="A49" s="38"/>
      <c r="B49" s="39"/>
      <c r="C49" s="40"/>
      <c r="D49" s="40"/>
      <c r="E49" s="40"/>
      <c r="F49" s="40"/>
      <c r="G49" s="40"/>
      <c r="H49" s="40"/>
      <c r="I49" s="40"/>
      <c r="J49" s="40"/>
    </row>
    <row r="50" spans="1:10" ht="16.5" customHeight="1">
      <c r="B50" s="16" t="s">
        <v>29</v>
      </c>
      <c r="E50" s="1" t="s">
        <v>109</v>
      </c>
      <c r="F50" s="33"/>
      <c r="G50" s="16"/>
      <c r="H50" s="44"/>
      <c r="I50" s="19"/>
      <c r="J50" s="19"/>
    </row>
    <row r="51" spans="1:10" ht="16.5" customHeight="1">
      <c r="B51" s="16" t="s">
        <v>30</v>
      </c>
      <c r="C51" s="33"/>
      <c r="E51" s="1" t="s">
        <v>110</v>
      </c>
      <c r="G51" s="16"/>
    </row>
  </sheetData>
  <mergeCells count="12">
    <mergeCell ref="B14:J14"/>
    <mergeCell ref="B7:J7"/>
    <mergeCell ref="B3:J3"/>
    <mergeCell ref="B2:J2"/>
    <mergeCell ref="A5:A6"/>
    <mergeCell ref="B5:B6"/>
    <mergeCell ref="C5:C6"/>
    <mergeCell ref="G5:G6"/>
    <mergeCell ref="H5:J5"/>
    <mergeCell ref="D5:D6"/>
    <mergeCell ref="E5:E6"/>
    <mergeCell ref="F5:F6"/>
  </mergeCells>
  <pageMargins left="0.31496062992125984" right="0.31496062992125984" top="0.15748031496062992" bottom="0.15748031496062992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пояснительная</vt:lpstr>
      <vt:lpstr>отчет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</cp:lastModifiedBy>
  <cp:lastPrinted>2021-01-05T10:09:47Z</cp:lastPrinted>
  <dcterms:created xsi:type="dcterms:W3CDTF">2017-03-27T04:35:45Z</dcterms:created>
  <dcterms:modified xsi:type="dcterms:W3CDTF">2021-01-05T10:14:10Z</dcterms:modified>
</cp:coreProperties>
</file>