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50"/>
  </bookViews>
  <sheets>
    <sheet name="пояснительная" sheetId="1" r:id="rId1"/>
    <sheet name="отч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0" i="1"/>
  <c r="G9"/>
  <c r="H37" i="2"/>
  <c r="E9" l="1"/>
  <c r="E10"/>
  <c r="E11"/>
  <c r="E12"/>
  <c r="E8"/>
  <c r="D13"/>
  <c r="F15"/>
  <c r="G15"/>
  <c r="C15"/>
  <c r="D16"/>
  <c r="D15" s="1"/>
  <c r="E16"/>
  <c r="F16"/>
  <c r="G16"/>
  <c r="H16"/>
  <c r="C16"/>
  <c r="D25"/>
  <c r="E25"/>
  <c r="F25"/>
  <c r="G25"/>
  <c r="H25"/>
  <c r="C25"/>
  <c r="D33"/>
  <c r="F33"/>
  <c r="G33"/>
  <c r="H33"/>
  <c r="H15" s="1"/>
  <c r="C33"/>
  <c r="H44"/>
  <c r="H29"/>
  <c r="H26"/>
  <c r="G37"/>
  <c r="G45"/>
  <c r="G26"/>
  <c r="G29"/>
  <c r="E26"/>
  <c r="G47"/>
  <c r="E47" s="1"/>
  <c r="F26"/>
  <c r="F37"/>
  <c r="E35"/>
  <c r="E36"/>
  <c r="E38"/>
  <c r="E39"/>
  <c r="E40"/>
  <c r="E41"/>
  <c r="E42"/>
  <c r="E43"/>
  <c r="E44"/>
  <c r="E45"/>
  <c r="E46"/>
  <c r="E34"/>
  <c r="E27"/>
  <c r="E28"/>
  <c r="E30"/>
  <c r="E31"/>
  <c r="E32"/>
  <c r="I33" i="1"/>
  <c r="I26"/>
  <c r="I79"/>
  <c r="I45"/>
  <c r="I17"/>
  <c r="I21"/>
  <c r="I20"/>
  <c r="I19"/>
  <c r="I76"/>
  <c r="I77"/>
  <c r="I75"/>
  <c r="I74"/>
  <c r="I43"/>
  <c r="I29"/>
  <c r="I28"/>
  <c r="I46"/>
  <c r="I62"/>
  <c r="I54"/>
  <c r="H30" i="2"/>
  <c r="G30"/>
  <c r="F30"/>
  <c r="H41"/>
  <c r="G41"/>
  <c r="F41"/>
  <c r="H42"/>
  <c r="G42"/>
  <c r="F42"/>
  <c r="H47"/>
  <c r="F47"/>
  <c r="E18"/>
  <c r="E19"/>
  <c r="E20"/>
  <c r="E21"/>
  <c r="E17"/>
  <c r="H17"/>
  <c r="F17"/>
  <c r="C37"/>
  <c r="C47"/>
  <c r="C17"/>
  <c r="C8"/>
  <c r="C43"/>
  <c r="C42"/>
  <c r="E13" l="1"/>
  <c r="E29"/>
  <c r="E37"/>
  <c r="E33" s="1"/>
  <c r="E15" s="1"/>
  <c r="I86" i="1"/>
  <c r="C13" i="2"/>
  <c r="E48" l="1"/>
  <c r="D23"/>
  <c r="C23" s="1"/>
  <c r="D24"/>
  <c r="D27"/>
  <c r="D28"/>
  <c r="D32"/>
  <c r="D35"/>
  <c r="D36"/>
  <c r="D39"/>
  <c r="D46"/>
  <c r="G13"/>
  <c r="H13"/>
  <c r="F13"/>
  <c r="D48" l="1"/>
  <c r="G48" l="1"/>
  <c r="H48"/>
  <c r="C48" l="1"/>
  <c r="F48"/>
</calcChain>
</file>

<file path=xl/sharedStrings.xml><?xml version="1.0" encoding="utf-8"?>
<sst xmlns="http://schemas.openxmlformats.org/spreadsheetml/2006/main" count="197" uniqueCount="142">
  <si>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</si>
  <si>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</si>
  <si>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</si>
  <si>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</si>
  <si>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</si>
  <si>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</si>
  <si>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</si>
  <si>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</si>
  <si>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</si>
  <si>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</si>
  <si>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</si>
  <si>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 -лампы (ЛБ-40, энергосберегающие) –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</si>
  <si>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</si>
  <si>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</si>
  <si>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</si>
  <si>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</si>
  <si>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</si>
  <si>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</si>
  <si>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</si>
  <si>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</si>
  <si>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</si>
  <si>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</si>
  <si>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</si>
  <si>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</si>
  <si>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</si>
  <si>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</si>
  <si>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</si>
  <si>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</si>
  <si>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</si>
  <si>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</si>
  <si>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</si>
  <si>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</si>
  <si>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</si>
  <si>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</si>
  <si>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</si>
  <si>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</si>
  <si>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</si>
  <si>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</si>
  <si>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</si>
  <si>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</si>
  <si>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</si>
  <si>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</si>
  <si>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</si>
  <si>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</si>
  <si>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</si>
  <si>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</si>
  <si>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</si>
  <si>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</si>
  <si>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</si>
  <si>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</si>
  <si>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</si>
  <si>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</si>
  <si>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</si>
  <si>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</si>
  <si>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</si>
  <si>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</si>
  <si>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</si>
  <si>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</si>
  <si>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</si>
  <si>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</si>
  <si>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</si>
  <si>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</si>
  <si>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</si>
  <si>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</si>
  <si>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</si>
  <si>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</si>
  <si>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</si>
  <si>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</si>
  <si>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</si>
  <si>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</si>
  <si>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</si>
  <si>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</si>
  <si>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</si>
  <si>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</si>
  <si>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</si>
  <si>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</si>
  <si>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</si>
  <si>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</si>
  <si>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</si>
  <si>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</si>
  <si>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ВОСМС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</si>
  <si>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</si>
  <si>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</si>
  <si>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</si>
  <si>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</si>
  <si>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</si>
  <si>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</si>
  <si>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заправка картриджей</t>
  </si>
  <si>
    <t xml:space="preserve"> - техподдержка сайта</t>
  </si>
  <si>
    <t xml:space="preserve"> -хозтовары – </t>
  </si>
  <si>
    <t xml:space="preserve"> - Стипендия </t>
  </si>
  <si>
    <t xml:space="preserve"> - Питание ППЗ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</si>
  <si>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</si>
  <si>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</si>
  <si>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</si>
  <si>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</si>
  <si>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</si>
  <si>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</si>
  <si>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</si>
  <si>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 xml:space="preserve">Компенсация за питание , обмундирование, проездной  детям-сиротам </t>
  </si>
  <si>
    <t xml:space="preserve"> -  журналы, зачетные книжки, студбилеты </t>
  </si>
  <si>
    <t xml:space="preserve"> - Компенсация за питание  и проездной билет детям-сиротам</t>
  </si>
  <si>
    <t xml:space="preserve"> -замок</t>
  </si>
  <si>
    <t xml:space="preserve"> -ГСМ  </t>
  </si>
  <si>
    <t>Мендгазиева М.</t>
  </si>
  <si>
    <t>Ажибаева А.</t>
  </si>
  <si>
    <t>План на 2022 год</t>
  </si>
  <si>
    <t xml:space="preserve"> - услуги интернета</t>
  </si>
  <si>
    <t xml:space="preserve"> - Налог на землю, имущество, транспорт </t>
  </si>
  <si>
    <t xml:space="preserve"> -техобслуживание системы видеонаблюдения</t>
  </si>
  <si>
    <t xml:space="preserve"> -обслуживание системы Билим</t>
  </si>
  <si>
    <t xml:space="preserve"> -питьевая вода</t>
  </si>
  <si>
    <t>Сумма доходов и расходов за  2 квартал</t>
  </si>
  <si>
    <t>апрель</t>
  </si>
  <si>
    <t>май</t>
  </si>
  <si>
    <t>июнь</t>
  </si>
  <si>
    <t>2 квартал по ГККП "Алматинский казахский государственынй гуманитарно-педагогический колледж № 1"</t>
  </si>
  <si>
    <t>I.Доходы за 2 квартал 2022 года составили ___________, из них:</t>
  </si>
  <si>
    <t xml:space="preserve"> -лабороторное исследование воды - </t>
  </si>
  <si>
    <t xml:space="preserve"> -изготовление бланков дипломов</t>
  </si>
  <si>
    <t xml:space="preserve"> - Возврат в бюджет согласно Представления Прокуратуры</t>
  </si>
  <si>
    <t xml:space="preserve"> - Приобретение учебно-методической литературы</t>
  </si>
  <si>
    <t xml:space="preserve"> - проведение конкрса </t>
  </si>
  <si>
    <t xml:space="preserve"> -рассада</t>
  </si>
  <si>
    <t xml:space="preserve"> - типографские  услуги</t>
  </si>
  <si>
    <t xml:space="preserve"> - подписка на вебплатформу</t>
  </si>
  <si>
    <t xml:space="preserve"> -газонокосилка</t>
  </si>
  <si>
    <t xml:space="preserve"> -сетевой коммутатор</t>
  </si>
  <si>
    <t xml:space="preserve"> - госсимволика</t>
  </si>
  <si>
    <t xml:space="preserve"> - сварочный аппарат</t>
  </si>
  <si>
    <t xml:space="preserve"> - маршрутизатор</t>
  </si>
  <si>
    <t xml:space="preserve"> -Обмундирование детям-сиротам и компенсация при выпуске</t>
  </si>
  <si>
    <t xml:space="preserve"> - заправка огнетушителей</t>
  </si>
  <si>
    <t xml:space="preserve"> - изготовление жалюзи</t>
  </si>
  <si>
    <t xml:space="preserve"> - доменное имя </t>
  </si>
  <si>
    <t xml:space="preserve"> - обучение комплаэнс</t>
  </si>
  <si>
    <t xml:space="preserve"> - модернизация учебных кабинетов </t>
  </si>
  <si>
    <t xml:space="preserve"> - электротовары</t>
  </si>
  <si>
    <t xml:space="preserve"> - Страхование работников</t>
  </si>
  <si>
    <t xml:space="preserve"> - диагностика</t>
  </si>
  <si>
    <t>ОТЧЕТ О ДОХОДАХ И РАСХОДАХ за 2 квартал 2022 года</t>
  </si>
  <si>
    <t xml:space="preserve">II.Расходы за 2 квартал составили 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</si>
</sst>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_р_._-;_-@_-"/>
    <numFmt numFmtId="166" formatCode="_-* #,##0.0\ _₽_-;\-* #,##0.0\ _₽_-;_-* &quot;-&quot;?\ _₽_-;_-@_-"/>
  </numFmts>
  <fonts count="2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5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/>
    </xf>
    <xf numFmtId="165" fontId="18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top" wrapText="1"/>
    </xf>
    <xf numFmtId="164" fontId="17" fillId="0" borderId="6" xfId="1" applyNumberFormat="1" applyFont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top" wrapText="1"/>
    </xf>
    <xf numFmtId="165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4" fontId="1" fillId="0" borderId="0" xfId="0" applyNumberFormat="1" applyFont="1"/>
    <xf numFmtId="0" fontId="21" fillId="0" borderId="0" xfId="0" applyFont="1"/>
    <xf numFmtId="165" fontId="18" fillId="2" borderId="6" xfId="1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6" fontId="1" fillId="0" borderId="0" xfId="0" applyNumberFormat="1" applyFont="1"/>
    <xf numFmtId="164" fontId="18" fillId="2" borderId="6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5" fontId="22" fillId="0" borderId="0" xfId="0" applyNumberFormat="1" applyFont="1"/>
    <xf numFmtId="164" fontId="2" fillId="0" borderId="0" xfId="0" applyNumberFormat="1" applyFont="1"/>
    <xf numFmtId="164" fontId="1" fillId="2" borderId="0" xfId="0" applyNumberFormat="1" applyFont="1" applyFill="1"/>
    <xf numFmtId="0" fontId="1" fillId="2" borderId="0" xfId="0" applyFont="1" applyFill="1"/>
    <xf numFmtId="164" fontId="23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6"/>
  <sheetViews>
    <sheetView tabSelected="1" topLeftCell="A61" workbookViewId="0">
      <selection activeCell="I11" sqref="I11"/>
    </sheetView>
  </sheetViews>
  <sheetFormatPr defaultColWidth="9.140625" defaultRowHeight="15.75"/>
  <cols>
    <col min="1" max="12" width="9.140625" style="1"/>
    <col min="13" max="13" width="9.140625" style="1" customWidth="1"/>
    <col min="14" max="16384" width="9.140625" style="1"/>
  </cols>
  <sheetData>
    <row r="1" spans="1:14">
      <c r="A1" s="6" t="s">
        <v>37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35" t="s">
        <v>116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>
      <c r="A4" s="3" t="s">
        <v>85</v>
      </c>
      <c r="B4" s="3"/>
      <c r="C4" s="3"/>
      <c r="D4" s="32" t="s">
        <v>84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117</v>
      </c>
      <c r="B6" s="4"/>
      <c r="C6" s="4"/>
      <c r="D6" s="4"/>
      <c r="E6" s="4">
        <v>282960.8</v>
      </c>
      <c r="F6" s="5" t="s">
        <v>92</v>
      </c>
      <c r="G6" s="4"/>
      <c r="H6" s="4"/>
      <c r="I6" s="4"/>
      <c r="J6" s="4"/>
      <c r="K6" s="2"/>
      <c r="L6" s="2"/>
      <c r="M6" s="2"/>
      <c r="N6" s="2"/>
    </row>
    <row r="7" spans="1:14">
      <c r="A7" s="3" t="s">
        <v>1</v>
      </c>
      <c r="B7" s="4"/>
      <c r="C7" s="5"/>
      <c r="D7" s="4"/>
      <c r="E7" s="5">
        <v>266059.90000000002</v>
      </c>
      <c r="F7" s="5" t="s">
        <v>92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141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93</v>
      </c>
      <c r="B9" s="4"/>
      <c r="C9" s="4"/>
      <c r="D9" s="4"/>
      <c r="E9" s="4"/>
      <c r="F9" s="4"/>
      <c r="G9" s="5">
        <f>I10+I11+I12+I13+I14+I15</f>
        <v>205734.89999999997</v>
      </c>
      <c r="H9" s="5" t="s">
        <v>94</v>
      </c>
      <c r="I9" s="4"/>
      <c r="J9" s="4"/>
      <c r="K9" s="2"/>
      <c r="L9" s="2"/>
      <c r="M9" s="2"/>
      <c r="N9" s="2"/>
    </row>
    <row r="10" spans="1:14">
      <c r="A10" s="4" t="s">
        <v>2</v>
      </c>
      <c r="B10" s="4"/>
      <c r="C10" s="5"/>
      <c r="D10" s="4"/>
      <c r="E10" s="4"/>
      <c r="F10" s="4"/>
      <c r="G10" s="4"/>
      <c r="H10" s="4"/>
      <c r="I10" s="5">
        <f>187420.4-I11-I12</f>
        <v>163821.6</v>
      </c>
      <c r="J10" s="5" t="s">
        <v>92</v>
      </c>
      <c r="K10" s="43"/>
      <c r="L10" s="2"/>
      <c r="M10" s="2"/>
      <c r="N10" s="2"/>
    </row>
    <row r="11" spans="1:14">
      <c r="A11" s="4" t="s">
        <v>3</v>
      </c>
      <c r="B11" s="4"/>
      <c r="C11" s="4"/>
      <c r="D11" s="4"/>
      <c r="E11" s="4"/>
      <c r="F11" s="4"/>
      <c r="G11" s="4"/>
      <c r="H11" s="4"/>
      <c r="I11" s="41">
        <v>22698.799999999999</v>
      </c>
      <c r="J11" s="5" t="s">
        <v>92</v>
      </c>
      <c r="K11" s="2"/>
      <c r="L11" s="2"/>
      <c r="M11" s="2"/>
      <c r="N11" s="2"/>
    </row>
    <row r="12" spans="1:14">
      <c r="A12" s="4" t="s">
        <v>98</v>
      </c>
      <c r="B12" s="4"/>
      <c r="C12" s="4"/>
      <c r="D12" s="4"/>
      <c r="E12" s="4"/>
      <c r="F12" s="4"/>
      <c r="G12" s="4"/>
      <c r="H12" s="4"/>
      <c r="I12" s="41">
        <v>900</v>
      </c>
      <c r="J12" s="5" t="s">
        <v>92</v>
      </c>
      <c r="K12" s="43"/>
      <c r="L12" s="2"/>
      <c r="M12" s="2"/>
      <c r="N12" s="2"/>
    </row>
    <row r="13" spans="1:14">
      <c r="A13" s="4" t="s">
        <v>95</v>
      </c>
      <c r="B13" s="4"/>
      <c r="C13" s="4"/>
      <c r="D13" s="5"/>
      <c r="E13" s="4"/>
      <c r="F13" s="4"/>
      <c r="G13" s="4"/>
      <c r="H13" s="4"/>
      <c r="I13" s="5">
        <v>9220.4</v>
      </c>
      <c r="J13" s="5" t="s">
        <v>92</v>
      </c>
      <c r="K13" s="2"/>
      <c r="L13" s="2"/>
      <c r="M13" s="2"/>
      <c r="N13" s="2"/>
    </row>
    <row r="14" spans="1:14">
      <c r="A14" s="4" t="s">
        <v>96</v>
      </c>
      <c r="B14" s="4"/>
      <c r="C14" s="4"/>
      <c r="D14" s="4"/>
      <c r="E14" s="4"/>
      <c r="F14" s="4"/>
      <c r="G14" s="4"/>
      <c r="H14" s="5"/>
      <c r="I14" s="5">
        <v>4551.3</v>
      </c>
      <c r="J14" s="5" t="s">
        <v>92</v>
      </c>
      <c r="K14" s="2"/>
      <c r="L14" s="2"/>
      <c r="M14" s="2"/>
      <c r="N14" s="2"/>
    </row>
    <row r="15" spans="1:14">
      <c r="A15" s="4" t="s">
        <v>97</v>
      </c>
      <c r="B15" s="4"/>
      <c r="C15" s="4"/>
      <c r="D15" s="4"/>
      <c r="E15" s="4"/>
      <c r="F15" s="4"/>
      <c r="G15" s="4"/>
      <c r="H15" s="5"/>
      <c r="I15" s="5">
        <v>4542.8</v>
      </c>
      <c r="J15" s="5" t="s">
        <v>92</v>
      </c>
      <c r="K15" s="2"/>
      <c r="L15" s="2"/>
      <c r="M15" s="2"/>
      <c r="N15" s="2"/>
    </row>
    <row r="16" spans="1:14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>
      <c r="A17" s="4" t="s">
        <v>5</v>
      </c>
      <c r="B17" s="4"/>
      <c r="C17" s="5"/>
      <c r="D17" s="4"/>
      <c r="E17" s="4"/>
      <c r="F17" s="4"/>
      <c r="G17" s="4"/>
      <c r="H17" s="4"/>
      <c r="I17" s="5">
        <f>1173.7+383.5+101</f>
        <v>1658.2</v>
      </c>
      <c r="J17" s="5" t="s">
        <v>92</v>
      </c>
      <c r="K17" s="2"/>
      <c r="L17" s="2"/>
      <c r="M17" s="2"/>
      <c r="N17" s="2"/>
    </row>
    <row r="18" spans="1:14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>
      <c r="A19" s="4" t="s">
        <v>7</v>
      </c>
      <c r="B19" s="4"/>
      <c r="C19" s="4"/>
      <c r="D19" s="4"/>
      <c r="E19" s="4"/>
      <c r="F19" s="4"/>
      <c r="G19" s="4"/>
      <c r="H19" s="4"/>
      <c r="I19" s="5">
        <f>9.2+106.1</f>
        <v>115.3</v>
      </c>
      <c r="J19" s="5" t="s">
        <v>92</v>
      </c>
      <c r="K19" s="2"/>
      <c r="L19" s="2"/>
      <c r="M19" s="2"/>
      <c r="N19" s="2"/>
    </row>
    <row r="20" spans="1:14">
      <c r="A20" s="4" t="s">
        <v>8</v>
      </c>
      <c r="B20" s="4"/>
      <c r="C20" s="4"/>
      <c r="D20" s="4"/>
      <c r="E20" s="4"/>
      <c r="F20" s="4"/>
      <c r="G20" s="4"/>
      <c r="H20" s="4"/>
      <c r="I20" s="5">
        <f>3.2+46.5</f>
        <v>49.7</v>
      </c>
      <c r="J20" s="5" t="s">
        <v>92</v>
      </c>
      <c r="K20" s="2"/>
      <c r="L20" s="2"/>
      <c r="M20" s="2"/>
      <c r="N20" s="2"/>
    </row>
    <row r="21" spans="1:14">
      <c r="A21" s="4" t="s">
        <v>9</v>
      </c>
      <c r="B21" s="4"/>
      <c r="C21" s="5"/>
      <c r="D21" s="4"/>
      <c r="E21" s="4"/>
      <c r="F21" s="4"/>
      <c r="G21" s="4"/>
      <c r="H21" s="4"/>
      <c r="I21" s="5">
        <f>503.2+428.8+286.1</f>
        <v>1218.0999999999999</v>
      </c>
      <c r="J21" s="5" t="s">
        <v>92</v>
      </c>
      <c r="K21" s="2"/>
      <c r="L21" s="2"/>
      <c r="M21" s="2"/>
      <c r="N21" s="2"/>
    </row>
    <row r="22" spans="1:14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>
      <c r="A23" s="4" t="s">
        <v>127</v>
      </c>
      <c r="B23" s="4"/>
      <c r="C23" s="4"/>
      <c r="D23" s="4"/>
      <c r="E23" s="4"/>
      <c r="F23" s="4"/>
      <c r="G23" s="4"/>
      <c r="H23" s="4"/>
      <c r="I23" s="5">
        <v>174</v>
      </c>
      <c r="J23" s="4" t="s">
        <v>92</v>
      </c>
      <c r="K23" s="2"/>
      <c r="L23" s="2"/>
      <c r="M23" s="2"/>
      <c r="N23" s="2"/>
    </row>
    <row r="24" spans="1:14">
      <c r="A24" s="4" t="s">
        <v>102</v>
      </c>
      <c r="B24" s="4"/>
      <c r="C24" s="4"/>
      <c r="D24" s="5"/>
      <c r="E24" s="4"/>
      <c r="F24" s="4"/>
      <c r="G24" s="4"/>
      <c r="H24" s="4"/>
      <c r="I24" s="5">
        <v>41.5</v>
      </c>
      <c r="J24" s="5" t="s">
        <v>92</v>
      </c>
      <c r="K24" s="2"/>
      <c r="L24" s="2"/>
      <c r="M24" s="2"/>
      <c r="N24" s="2"/>
    </row>
    <row r="25" spans="1:14">
      <c r="A25" s="4" t="s">
        <v>126</v>
      </c>
      <c r="B25" s="4"/>
      <c r="C25" s="4"/>
      <c r="D25" s="5"/>
      <c r="E25" s="4"/>
      <c r="F25" s="4"/>
      <c r="G25" s="4"/>
      <c r="H25" s="4"/>
      <c r="I25" s="5">
        <v>90</v>
      </c>
      <c r="J25" s="5" t="s">
        <v>92</v>
      </c>
      <c r="K25" s="2"/>
      <c r="L25" s="2"/>
      <c r="M25" s="2"/>
      <c r="N25" s="2"/>
    </row>
    <row r="26" spans="1:14">
      <c r="A26" s="4" t="s">
        <v>89</v>
      </c>
      <c r="B26" s="4"/>
      <c r="C26" s="4"/>
      <c r="D26" s="5"/>
      <c r="E26" s="4"/>
      <c r="F26" s="4"/>
      <c r="G26" s="4"/>
      <c r="H26" s="4"/>
      <c r="I26" s="5">
        <f>110+9.6+24.4+137.6+63+87.4+26.1+75.4+0+199+16.7</f>
        <v>749.2</v>
      </c>
      <c r="J26" s="5" t="s">
        <v>92</v>
      </c>
      <c r="K26" s="2"/>
      <c r="L26" s="2"/>
      <c r="M26" s="2"/>
      <c r="N26" s="2"/>
    </row>
    <row r="27" spans="1:14">
      <c r="A27" s="4" t="s">
        <v>123</v>
      </c>
      <c r="B27" s="4"/>
      <c r="C27" s="4"/>
      <c r="D27" s="5"/>
      <c r="E27" s="4"/>
      <c r="F27" s="4"/>
      <c r="G27" s="4"/>
      <c r="H27" s="4"/>
      <c r="I27" s="5">
        <v>59.6</v>
      </c>
      <c r="J27" s="4" t="s">
        <v>92</v>
      </c>
      <c r="K27" s="2"/>
      <c r="L27" s="2"/>
      <c r="M27" s="2"/>
      <c r="N27" s="2"/>
    </row>
    <row r="28" spans="1:14">
      <c r="A28" s="4" t="s">
        <v>11</v>
      </c>
      <c r="B28" s="4"/>
      <c r="C28" s="4"/>
      <c r="D28" s="4"/>
      <c r="E28" s="4"/>
      <c r="F28" s="4"/>
      <c r="G28" s="4"/>
      <c r="H28" s="4"/>
      <c r="I28" s="5">
        <f>86.4+12.1</f>
        <v>98.5</v>
      </c>
      <c r="J28" s="4" t="s">
        <v>92</v>
      </c>
      <c r="K28" s="2"/>
      <c r="L28" s="2"/>
      <c r="M28" s="2"/>
      <c r="N28" s="2"/>
    </row>
    <row r="29" spans="1:14" ht="17.25" customHeight="1">
      <c r="A29" s="4" t="s">
        <v>100</v>
      </c>
      <c r="B29" s="4"/>
      <c r="C29" s="4"/>
      <c r="D29" s="4"/>
      <c r="E29" s="4"/>
      <c r="F29" s="4"/>
      <c r="G29" s="4"/>
      <c r="H29" s="4"/>
      <c r="I29" s="5">
        <f>299.5+27</f>
        <v>326.5</v>
      </c>
      <c r="J29" s="5" t="s">
        <v>92</v>
      </c>
      <c r="K29" s="2"/>
      <c r="L29" s="2"/>
      <c r="M29" s="2"/>
      <c r="N29" s="2"/>
    </row>
    <row r="30" spans="1:14" ht="17.25" customHeight="1">
      <c r="A30" s="4" t="s">
        <v>128</v>
      </c>
      <c r="B30" s="4"/>
      <c r="C30" s="4"/>
      <c r="D30" s="4"/>
      <c r="E30" s="4"/>
      <c r="F30" s="4"/>
      <c r="G30" s="4"/>
      <c r="H30" s="4"/>
      <c r="I30" s="5">
        <v>63</v>
      </c>
      <c r="J30" s="5" t="s">
        <v>92</v>
      </c>
      <c r="K30" s="2"/>
      <c r="L30" s="2"/>
      <c r="M30" s="2"/>
      <c r="N30" s="2"/>
    </row>
    <row r="31" spans="1:14" ht="17.25" customHeight="1">
      <c r="A31" s="4" t="s">
        <v>129</v>
      </c>
      <c r="B31" s="4"/>
      <c r="C31" s="4"/>
      <c r="D31" s="4"/>
      <c r="E31" s="4"/>
      <c r="F31" s="4"/>
      <c r="G31" s="4"/>
      <c r="H31" s="4"/>
      <c r="I31" s="5">
        <v>68.3</v>
      </c>
      <c r="J31" s="5" t="s">
        <v>92</v>
      </c>
      <c r="K31" s="2"/>
      <c r="L31" s="2"/>
      <c r="M31" s="2"/>
      <c r="N31" s="2"/>
    </row>
    <row r="32" spans="1:14" ht="17.25" customHeight="1">
      <c r="A32" s="4" t="s">
        <v>130</v>
      </c>
      <c r="B32" s="4"/>
      <c r="C32" s="4"/>
      <c r="D32" s="4"/>
      <c r="E32" s="4"/>
      <c r="F32" s="4"/>
      <c r="G32" s="4"/>
      <c r="H32" s="4"/>
      <c r="I32" s="5">
        <v>136.69999999999999</v>
      </c>
      <c r="J32" s="5" t="s">
        <v>92</v>
      </c>
      <c r="K32" s="2"/>
      <c r="L32" s="2"/>
      <c r="M32" s="2"/>
      <c r="N32" s="2"/>
    </row>
    <row r="33" spans="1:14" ht="17.25" customHeight="1">
      <c r="A33" s="4" t="s">
        <v>137</v>
      </c>
      <c r="B33" s="4"/>
      <c r="C33" s="4"/>
      <c r="D33" s="4"/>
      <c r="E33" s="4"/>
      <c r="F33" s="4"/>
      <c r="G33" s="4"/>
      <c r="H33" s="4"/>
      <c r="I33" s="5">
        <f>14+66.9+0</f>
        <v>80.900000000000006</v>
      </c>
      <c r="J33" s="5" t="s">
        <v>92</v>
      </c>
      <c r="K33" s="2"/>
      <c r="L33" s="2"/>
      <c r="M33" s="2"/>
      <c r="N33" s="2"/>
    </row>
    <row r="34" spans="1:14">
      <c r="A34" s="3" t="s">
        <v>12</v>
      </c>
      <c r="B34" s="4"/>
      <c r="C34" s="4"/>
      <c r="D34" s="4"/>
      <c r="E34" s="5"/>
      <c r="F34" s="4"/>
      <c r="G34" s="4"/>
      <c r="H34" s="4"/>
      <c r="I34" s="5"/>
      <c r="J34" s="4"/>
      <c r="K34" s="2"/>
      <c r="L34" s="2"/>
      <c r="M34" s="2"/>
      <c r="N34" s="2"/>
    </row>
    <row r="35" spans="1:14">
      <c r="A35" s="4" t="s">
        <v>103</v>
      </c>
      <c r="B35" s="4"/>
      <c r="C35" s="4"/>
      <c r="D35" s="4"/>
      <c r="E35" s="4"/>
      <c r="F35" s="4"/>
      <c r="G35" s="4"/>
      <c r="H35" s="4"/>
      <c r="I35" s="5"/>
      <c r="J35" s="5" t="s">
        <v>92</v>
      </c>
      <c r="K35" s="2"/>
      <c r="L35" s="2"/>
      <c r="M35" s="2"/>
      <c r="N35" s="2"/>
    </row>
    <row r="36" spans="1:14">
      <c r="A36" s="4" t="s">
        <v>111</v>
      </c>
      <c r="B36" s="4"/>
      <c r="C36" s="4"/>
      <c r="D36" s="4"/>
      <c r="E36" s="4"/>
      <c r="F36" s="4"/>
      <c r="G36" s="4"/>
      <c r="H36" s="4"/>
      <c r="I36" s="5"/>
      <c r="J36" s="5" t="s">
        <v>92</v>
      </c>
      <c r="K36" s="2"/>
      <c r="L36" s="2"/>
      <c r="M36" s="2"/>
      <c r="N36" s="2"/>
    </row>
    <row r="37" spans="1:14">
      <c r="A37" s="3" t="s">
        <v>69</v>
      </c>
      <c r="B37" s="4"/>
      <c r="C37" s="3" t="s">
        <v>68</v>
      </c>
      <c r="D37" s="4"/>
      <c r="E37" s="4"/>
      <c r="F37" s="4"/>
      <c r="G37" s="4"/>
      <c r="H37" s="4"/>
      <c r="I37" s="5"/>
      <c r="J37" s="4" t="s">
        <v>92</v>
      </c>
      <c r="K37" s="2"/>
      <c r="L37" s="2"/>
      <c r="M37" s="2"/>
      <c r="N37" s="2"/>
    </row>
    <row r="38" spans="1:14">
      <c r="A38" s="3" t="s">
        <v>70</v>
      </c>
      <c r="B38" s="4"/>
      <c r="C38" s="4"/>
      <c r="D38" s="4"/>
      <c r="E38" s="4"/>
      <c r="F38" s="4"/>
      <c r="G38" s="4"/>
      <c r="H38" s="4"/>
      <c r="I38" s="5"/>
      <c r="J38" s="4"/>
      <c r="K38" s="2"/>
      <c r="L38" s="2"/>
      <c r="M38" s="2"/>
      <c r="N38" s="2"/>
    </row>
    <row r="39" spans="1:14">
      <c r="A39" s="4" t="s">
        <v>13</v>
      </c>
      <c r="B39" s="4"/>
      <c r="C39" s="4"/>
      <c r="D39" s="4"/>
      <c r="E39" s="4"/>
      <c r="F39" s="4"/>
      <c r="G39" s="4"/>
      <c r="H39" s="4"/>
      <c r="I39" s="5"/>
      <c r="J39" s="4"/>
      <c r="K39" s="2"/>
      <c r="L39" s="2"/>
      <c r="M39" s="2"/>
      <c r="N39" s="2"/>
    </row>
    <row r="40" spans="1:14">
      <c r="A40" s="4" t="s">
        <v>38</v>
      </c>
      <c r="B40" s="4"/>
      <c r="C40" s="4"/>
      <c r="D40" s="4"/>
      <c r="E40" s="4"/>
      <c r="F40" s="4"/>
      <c r="G40" s="4"/>
      <c r="H40" s="4"/>
      <c r="I40" s="5"/>
      <c r="J40" s="4"/>
      <c r="K40" s="2"/>
      <c r="L40" s="2"/>
      <c r="M40" s="2"/>
      <c r="N40" s="2"/>
    </row>
    <row r="41" spans="1:14">
      <c r="A41" s="4" t="s">
        <v>39</v>
      </c>
      <c r="B41" s="4"/>
      <c r="C41" s="4"/>
      <c r="D41" s="4"/>
      <c r="E41" s="4"/>
      <c r="F41" s="4"/>
      <c r="G41" s="4"/>
      <c r="H41" s="4"/>
      <c r="I41" s="5"/>
      <c r="J41" s="4"/>
      <c r="K41" s="2"/>
      <c r="L41" s="2"/>
      <c r="M41" s="2"/>
      <c r="N41" s="2"/>
    </row>
    <row r="42" spans="1:14">
      <c r="A42" s="3" t="s">
        <v>73</v>
      </c>
      <c r="B42" s="4"/>
      <c r="C42" s="4"/>
      <c r="D42" s="4"/>
      <c r="E42" s="4"/>
      <c r="F42" s="4"/>
      <c r="G42" s="4"/>
      <c r="H42" s="5"/>
      <c r="I42" s="5"/>
      <c r="J42" s="4"/>
      <c r="K42" s="2"/>
      <c r="L42" s="2"/>
      <c r="M42" s="2"/>
      <c r="N42" s="2"/>
    </row>
    <row r="43" spans="1:14">
      <c r="A43" s="4" t="s">
        <v>14</v>
      </c>
      <c r="B43" s="4"/>
      <c r="C43" s="4"/>
      <c r="D43" s="4"/>
      <c r="E43" s="4"/>
      <c r="F43" s="4"/>
      <c r="G43" s="4"/>
      <c r="H43" s="4"/>
      <c r="I43" s="5">
        <f>9.9+19.7+13.2</f>
        <v>42.8</v>
      </c>
      <c r="J43" s="5" t="s">
        <v>92</v>
      </c>
      <c r="K43" s="2"/>
      <c r="L43" s="2"/>
      <c r="M43" s="2"/>
      <c r="N43" s="2"/>
    </row>
    <row r="44" spans="1:14">
      <c r="A44" s="4" t="s">
        <v>110</v>
      </c>
      <c r="B44" s="4"/>
      <c r="C44" s="4"/>
      <c r="D44" s="4"/>
      <c r="E44" s="4"/>
      <c r="F44" s="4"/>
      <c r="G44" s="4"/>
      <c r="H44" s="4"/>
      <c r="I44" s="5">
        <v>500</v>
      </c>
      <c r="J44" s="4" t="s">
        <v>92</v>
      </c>
      <c r="K44" s="2"/>
      <c r="L44" s="2"/>
      <c r="M44" s="2"/>
      <c r="N44" s="2"/>
    </row>
    <row r="45" spans="1:14">
      <c r="A45" s="4" t="s">
        <v>15</v>
      </c>
      <c r="B45" s="4"/>
      <c r="C45" s="4"/>
      <c r="D45" s="4"/>
      <c r="E45" s="4"/>
      <c r="F45" s="4"/>
      <c r="G45" s="5"/>
      <c r="H45" s="4"/>
      <c r="I45" s="5">
        <f>896+1862.5+952</f>
        <v>3710.5</v>
      </c>
      <c r="J45" s="5" t="s">
        <v>92</v>
      </c>
      <c r="K45" s="2"/>
      <c r="L45" s="2"/>
      <c r="M45" s="2"/>
      <c r="N45" s="2"/>
    </row>
    <row r="46" spans="1:14">
      <c r="A46" s="4" t="s">
        <v>16</v>
      </c>
      <c r="B46" s="4"/>
      <c r="C46" s="4"/>
      <c r="D46" s="4"/>
      <c r="E46" s="4"/>
      <c r="F46" s="4"/>
      <c r="G46" s="5"/>
      <c r="H46" s="4"/>
      <c r="I46" s="5">
        <f>10.6+46.2</f>
        <v>56.800000000000004</v>
      </c>
      <c r="J46" s="5" t="s">
        <v>92</v>
      </c>
      <c r="K46" s="2"/>
      <c r="L46" s="2"/>
      <c r="M46" s="2"/>
      <c r="N46" s="2"/>
    </row>
    <row r="47" spans="1:14">
      <c r="A47" s="4" t="s">
        <v>118</v>
      </c>
      <c r="B47" s="4"/>
      <c r="C47" s="4"/>
      <c r="D47" s="4"/>
      <c r="E47" s="4"/>
      <c r="F47" s="4"/>
      <c r="G47" s="5"/>
      <c r="H47" s="4"/>
      <c r="I47" s="5">
        <v>527.6</v>
      </c>
      <c r="J47" s="4" t="s">
        <v>92</v>
      </c>
      <c r="K47" s="2"/>
      <c r="L47" s="2"/>
      <c r="M47" s="2"/>
      <c r="N47" s="2"/>
    </row>
    <row r="48" spans="1:14">
      <c r="A48" s="4" t="s">
        <v>109</v>
      </c>
      <c r="B48" s="4"/>
      <c r="C48" s="4"/>
      <c r="D48" s="4"/>
      <c r="E48" s="4"/>
      <c r="F48" s="4"/>
      <c r="G48" s="5"/>
      <c r="H48" s="4"/>
      <c r="I48" s="5">
        <v>14.5</v>
      </c>
      <c r="J48" s="5" t="s">
        <v>92</v>
      </c>
      <c r="K48" s="2"/>
      <c r="L48" s="2"/>
      <c r="M48" s="2"/>
      <c r="N48" s="2"/>
    </row>
    <row r="49" spans="1:14">
      <c r="A49" s="4" t="s">
        <v>124</v>
      </c>
      <c r="B49" s="4"/>
      <c r="C49" s="4"/>
      <c r="D49" s="4"/>
      <c r="E49" s="4"/>
      <c r="F49" s="4"/>
      <c r="G49" s="5"/>
      <c r="H49" s="4"/>
      <c r="I49" s="5">
        <v>87</v>
      </c>
      <c r="J49" s="5" t="s">
        <v>92</v>
      </c>
      <c r="K49" s="2"/>
      <c r="L49" s="2"/>
      <c r="M49" s="2"/>
      <c r="N49" s="2"/>
    </row>
    <row r="50" spans="1:14">
      <c r="A50" s="4" t="s">
        <v>87</v>
      </c>
      <c r="B50" s="4"/>
      <c r="C50" s="4"/>
      <c r="D50" s="4"/>
      <c r="E50" s="4"/>
      <c r="F50" s="4"/>
      <c r="G50" s="5"/>
      <c r="H50" s="4"/>
      <c r="I50" s="5">
        <v>119</v>
      </c>
      <c r="J50" s="5" t="s">
        <v>92</v>
      </c>
      <c r="K50" s="2"/>
      <c r="L50" s="2"/>
      <c r="M50" s="2"/>
      <c r="N50" s="2"/>
    </row>
    <row r="51" spans="1:14">
      <c r="A51" s="4" t="s">
        <v>88</v>
      </c>
      <c r="B51" s="4"/>
      <c r="C51" s="4"/>
      <c r="D51" s="4"/>
      <c r="E51" s="4"/>
      <c r="F51" s="4"/>
      <c r="G51" s="5"/>
      <c r="H51" s="4"/>
      <c r="I51" s="5">
        <v>37.4</v>
      </c>
      <c r="J51" s="5" t="s">
        <v>92</v>
      </c>
      <c r="K51" s="2"/>
      <c r="L51" s="2"/>
      <c r="M51" s="2"/>
      <c r="N51" s="2"/>
    </row>
    <row r="52" spans="1:14">
      <c r="A52" s="4" t="s">
        <v>122</v>
      </c>
      <c r="B52" s="4"/>
      <c r="C52" s="4"/>
      <c r="D52" s="4"/>
      <c r="E52" s="4"/>
      <c r="F52" s="4"/>
      <c r="G52" s="5"/>
      <c r="H52" s="4"/>
      <c r="I52" s="5">
        <v>1493.5</v>
      </c>
      <c r="J52" s="5" t="s">
        <v>92</v>
      </c>
      <c r="K52" s="2"/>
      <c r="L52" s="2"/>
      <c r="M52" s="2"/>
      <c r="N52" s="2"/>
    </row>
    <row r="53" spans="1:14">
      <c r="A53" s="4" t="s">
        <v>119</v>
      </c>
      <c r="B53" s="4"/>
      <c r="C53" s="4"/>
      <c r="D53" s="4"/>
      <c r="E53" s="4"/>
      <c r="F53" s="4"/>
      <c r="G53" s="5"/>
      <c r="H53" s="4"/>
      <c r="I53" s="5">
        <v>467</v>
      </c>
      <c r="J53" s="5" t="s">
        <v>92</v>
      </c>
      <c r="K53" s="2"/>
      <c r="L53" s="2"/>
      <c r="M53" s="2"/>
      <c r="N53" s="2"/>
    </row>
    <row r="54" spans="1:14">
      <c r="A54" s="4" t="s">
        <v>107</v>
      </c>
      <c r="B54" s="4"/>
      <c r="C54" s="4"/>
      <c r="D54" s="4"/>
      <c r="E54" s="4"/>
      <c r="F54" s="4"/>
      <c r="G54" s="5"/>
      <c r="H54" s="4"/>
      <c r="I54" s="5">
        <f>287.3</f>
        <v>287.3</v>
      </c>
      <c r="J54" s="5" t="s">
        <v>92</v>
      </c>
      <c r="K54" s="2"/>
      <c r="L54" s="2"/>
      <c r="M54" s="2"/>
      <c r="N54" s="2"/>
    </row>
    <row r="55" spans="1:14">
      <c r="A55" s="4" t="s">
        <v>125</v>
      </c>
      <c r="B55" s="4"/>
      <c r="C55" s="4"/>
      <c r="D55" s="4"/>
      <c r="E55" s="4"/>
      <c r="F55" s="4"/>
      <c r="G55" s="5"/>
      <c r="H55" s="4"/>
      <c r="I55" s="5">
        <v>272.7</v>
      </c>
      <c r="J55" s="5" t="s">
        <v>92</v>
      </c>
      <c r="K55" s="2"/>
      <c r="L55" s="2"/>
      <c r="M55" s="2"/>
      <c r="N55" s="2"/>
    </row>
    <row r="56" spans="1:14">
      <c r="A56" s="4" t="s">
        <v>133</v>
      </c>
      <c r="B56" s="4"/>
      <c r="C56" s="4"/>
      <c r="D56" s="4"/>
      <c r="E56" s="4"/>
      <c r="F56" s="4"/>
      <c r="G56" s="5"/>
      <c r="H56" s="4"/>
      <c r="I56" s="5">
        <v>192</v>
      </c>
      <c r="J56" s="5" t="s">
        <v>92</v>
      </c>
      <c r="K56" s="2"/>
      <c r="L56" s="2"/>
      <c r="M56" s="2"/>
      <c r="N56" s="2"/>
    </row>
    <row r="57" spans="1:14">
      <c r="A57" s="4" t="s">
        <v>132</v>
      </c>
      <c r="B57" s="4"/>
      <c r="C57" s="4"/>
      <c r="D57" s="4"/>
      <c r="E57" s="4"/>
      <c r="F57" s="4"/>
      <c r="G57" s="5"/>
      <c r="H57" s="4"/>
      <c r="I57" s="5">
        <v>130</v>
      </c>
      <c r="J57" s="5" t="s">
        <v>92</v>
      </c>
      <c r="K57" s="2"/>
      <c r="L57" s="2"/>
      <c r="M57" s="2"/>
      <c r="N57" s="2"/>
    </row>
    <row r="58" spans="1:14">
      <c r="A58" s="4" t="s">
        <v>134</v>
      </c>
      <c r="B58" s="4"/>
      <c r="C58" s="4"/>
      <c r="D58" s="4"/>
      <c r="E58" s="4"/>
      <c r="F58" s="4"/>
      <c r="G58" s="5"/>
      <c r="H58" s="4"/>
      <c r="I58" s="5">
        <v>28.5</v>
      </c>
      <c r="J58" s="5" t="s">
        <v>92</v>
      </c>
      <c r="K58" s="2"/>
      <c r="L58" s="2"/>
      <c r="M58" s="2"/>
      <c r="N58" s="2"/>
    </row>
    <row r="59" spans="1:14">
      <c r="A59" s="4" t="s">
        <v>135</v>
      </c>
      <c r="B59" s="4"/>
      <c r="C59" s="4"/>
      <c r="D59" s="4"/>
      <c r="E59" s="4"/>
      <c r="F59" s="4"/>
      <c r="G59" s="5"/>
      <c r="H59" s="4"/>
      <c r="I59" s="5">
        <v>55</v>
      </c>
      <c r="J59" s="5" t="s">
        <v>92</v>
      </c>
      <c r="K59" s="2"/>
      <c r="L59" s="2"/>
      <c r="M59" s="2"/>
      <c r="N59" s="2"/>
    </row>
    <row r="60" spans="1:14">
      <c r="A60" s="4" t="s">
        <v>136</v>
      </c>
      <c r="B60" s="4"/>
      <c r="C60" s="4"/>
      <c r="D60" s="4"/>
      <c r="E60" s="4"/>
      <c r="F60" s="4"/>
      <c r="G60" s="5"/>
      <c r="H60" s="4"/>
      <c r="I60" s="5">
        <v>9291.1</v>
      </c>
      <c r="J60" s="5" t="s">
        <v>92</v>
      </c>
      <c r="K60" s="2"/>
      <c r="L60" s="2"/>
      <c r="M60" s="2"/>
      <c r="N60" s="2"/>
    </row>
    <row r="61" spans="1:14">
      <c r="A61" s="4" t="s">
        <v>139</v>
      </c>
      <c r="B61" s="4"/>
      <c r="C61" s="4"/>
      <c r="D61" s="4"/>
      <c r="E61" s="4"/>
      <c r="F61" s="4"/>
      <c r="G61" s="5"/>
      <c r="H61" s="4"/>
      <c r="I61" s="5">
        <v>170</v>
      </c>
      <c r="J61" s="5" t="s">
        <v>92</v>
      </c>
      <c r="K61" s="2"/>
      <c r="L61" s="2"/>
      <c r="M61" s="2"/>
      <c r="N61" s="2"/>
    </row>
    <row r="62" spans="1:14">
      <c r="A62" s="3" t="s">
        <v>71</v>
      </c>
      <c r="B62" s="4"/>
      <c r="C62" s="4"/>
      <c r="D62" s="4"/>
      <c r="E62" s="4"/>
      <c r="F62" s="4"/>
      <c r="G62" s="5"/>
      <c r="H62" s="4"/>
      <c r="I62" s="4">
        <f>351.1+370.1</f>
        <v>721.2</v>
      </c>
      <c r="J62" s="5" t="s">
        <v>92</v>
      </c>
      <c r="K62" s="2"/>
      <c r="L62" s="2"/>
      <c r="M62" s="2"/>
      <c r="N62" s="2"/>
    </row>
    <row r="63" spans="1:14">
      <c r="A63" s="3" t="s">
        <v>72</v>
      </c>
      <c r="B63" s="4"/>
      <c r="C63" s="4"/>
      <c r="D63" s="4"/>
      <c r="E63" s="4"/>
      <c r="F63" s="4"/>
      <c r="G63" s="4"/>
      <c r="H63" s="4"/>
      <c r="I63" s="5"/>
      <c r="J63" s="4"/>
      <c r="K63" s="2"/>
      <c r="L63" s="2"/>
      <c r="M63" s="2"/>
      <c r="N63" s="2"/>
    </row>
    <row r="64" spans="1:14">
      <c r="A64" s="4" t="s">
        <v>41</v>
      </c>
      <c r="B64" s="4"/>
      <c r="C64" s="4"/>
      <c r="D64" s="4"/>
      <c r="E64" s="4"/>
      <c r="F64" s="4"/>
      <c r="G64" s="4"/>
      <c r="H64" s="4"/>
      <c r="I64" s="4"/>
      <c r="J64" s="4"/>
      <c r="K64" s="2"/>
      <c r="L64" s="2"/>
      <c r="M64" s="2"/>
      <c r="N64" s="2"/>
    </row>
    <row r="65" spans="1:14">
      <c r="A65" s="4" t="s">
        <v>42</v>
      </c>
      <c r="B65" s="4"/>
      <c r="C65" s="4" t="s">
        <v>74</v>
      </c>
      <c r="D65" s="4"/>
      <c r="E65" s="4"/>
      <c r="F65" s="4"/>
      <c r="G65" s="4"/>
      <c r="H65" s="4"/>
      <c r="I65" s="4"/>
      <c r="J65" s="4"/>
      <c r="K65" s="2"/>
      <c r="L65" s="2"/>
      <c r="M65" s="2"/>
      <c r="N65" s="2"/>
    </row>
    <row r="66" spans="1:14">
      <c r="A66" s="4" t="s">
        <v>75</v>
      </c>
      <c r="B66" s="4"/>
      <c r="C66" s="4"/>
      <c r="D66" s="4"/>
      <c r="E66" s="4"/>
      <c r="F66" s="4"/>
      <c r="G66" s="4"/>
      <c r="H66" s="4"/>
      <c r="I66" s="4"/>
      <c r="J66" s="4"/>
      <c r="K66" s="2"/>
      <c r="L66" s="2"/>
      <c r="M66" s="2"/>
      <c r="N66" s="2"/>
    </row>
    <row r="67" spans="1:14">
      <c r="A67" s="4" t="s">
        <v>65</v>
      </c>
      <c r="B67" s="4"/>
      <c r="C67" s="4"/>
      <c r="D67" s="4"/>
      <c r="E67" s="4"/>
      <c r="F67" s="4"/>
      <c r="G67" s="4"/>
      <c r="H67" s="4"/>
      <c r="I67" s="4"/>
      <c r="J67" s="4"/>
      <c r="K67" s="2"/>
      <c r="L67" s="2"/>
      <c r="M67" s="2"/>
      <c r="N67" s="2"/>
    </row>
    <row r="68" spans="1:14">
      <c r="A68" s="4" t="s">
        <v>36</v>
      </c>
      <c r="B68" s="4"/>
      <c r="C68" s="4"/>
      <c r="D68" s="4"/>
      <c r="E68" s="4"/>
      <c r="F68" s="4"/>
      <c r="G68" s="4"/>
      <c r="H68" s="4"/>
      <c r="I68" s="4"/>
      <c r="J68" s="4"/>
      <c r="K68" s="2"/>
      <c r="L68" s="2"/>
      <c r="M68" s="2"/>
      <c r="N68" s="2"/>
    </row>
    <row r="69" spans="1:14">
      <c r="A69" s="4" t="s">
        <v>66</v>
      </c>
      <c r="B69" s="4"/>
      <c r="C69" s="4"/>
      <c r="D69" s="4"/>
      <c r="E69" s="4"/>
      <c r="F69" s="4"/>
      <c r="G69" s="4"/>
      <c r="H69" s="4"/>
      <c r="I69" s="4"/>
      <c r="J69" s="4"/>
      <c r="K69" s="2"/>
      <c r="L69" s="2"/>
      <c r="M69" s="2"/>
      <c r="N69" s="2"/>
    </row>
    <row r="70" spans="1:14">
      <c r="A70" s="4" t="s">
        <v>40</v>
      </c>
      <c r="B70" s="4"/>
      <c r="C70" s="4"/>
      <c r="D70" s="4"/>
      <c r="E70" s="4"/>
      <c r="F70" s="4"/>
      <c r="G70" s="4"/>
      <c r="H70" s="4"/>
      <c r="I70" s="4"/>
      <c r="J70" s="4"/>
      <c r="K70" s="2"/>
      <c r="L70" s="2"/>
      <c r="M70" s="2"/>
      <c r="N70" s="2"/>
    </row>
    <row r="71" spans="1:14">
      <c r="A71" s="4" t="s">
        <v>67</v>
      </c>
      <c r="B71" s="4"/>
      <c r="C71" s="4"/>
      <c r="D71" s="4"/>
      <c r="E71" s="4"/>
      <c r="F71" s="4"/>
      <c r="G71" s="4"/>
      <c r="H71" s="4"/>
      <c r="I71" s="4"/>
      <c r="J71" s="4"/>
      <c r="K71" s="2"/>
      <c r="L71" s="2"/>
      <c r="M71" s="2"/>
      <c r="N71" s="2"/>
    </row>
    <row r="72" spans="1:14">
      <c r="A72" s="4" t="s">
        <v>138</v>
      </c>
      <c r="B72" s="4"/>
      <c r="C72" s="4"/>
      <c r="D72" s="4"/>
      <c r="E72" s="4"/>
      <c r="F72" s="4"/>
      <c r="G72" s="4"/>
      <c r="H72" s="4"/>
      <c r="I72" s="5">
        <v>60</v>
      </c>
      <c r="J72" s="5" t="s">
        <v>92</v>
      </c>
      <c r="K72" s="2"/>
      <c r="L72" s="2"/>
      <c r="M72" s="2"/>
      <c r="N72" s="2"/>
    </row>
    <row r="73" spans="1:14">
      <c r="A73" s="4" t="s">
        <v>108</v>
      </c>
      <c r="B73" s="4"/>
      <c r="C73" s="4"/>
      <c r="D73" s="4"/>
      <c r="E73" s="4"/>
      <c r="F73" s="4"/>
      <c r="G73" s="4"/>
      <c r="H73" s="4"/>
      <c r="I73" s="5"/>
      <c r="J73" s="5" t="s">
        <v>92</v>
      </c>
      <c r="K73" s="2"/>
      <c r="L73" s="2"/>
      <c r="M73" s="2"/>
      <c r="N73" s="2"/>
    </row>
    <row r="74" spans="1:14">
      <c r="A74" s="4" t="s">
        <v>91</v>
      </c>
      <c r="B74" s="4"/>
      <c r="C74" s="4"/>
      <c r="D74" s="4"/>
      <c r="E74" s="4"/>
      <c r="F74" s="4"/>
      <c r="G74" s="4"/>
      <c r="H74" s="4"/>
      <c r="I74" s="5">
        <f>367.6+325.2+367.6</f>
        <v>1060.4000000000001</v>
      </c>
      <c r="J74" s="5" t="s">
        <v>92</v>
      </c>
      <c r="K74" s="2"/>
      <c r="L74" s="2"/>
      <c r="M74" s="2"/>
      <c r="N74" s="2"/>
    </row>
    <row r="75" spans="1:14">
      <c r="A75" s="4" t="s">
        <v>90</v>
      </c>
      <c r="B75" s="4"/>
      <c r="C75" s="4"/>
      <c r="D75" s="4"/>
      <c r="E75" s="4"/>
      <c r="F75" s="4"/>
      <c r="G75" s="4"/>
      <c r="H75" s="4"/>
      <c r="I75" s="5">
        <f>23444+0+1084.4+1084.3+23444+23444.1+1084.3</f>
        <v>73585.099999999991</v>
      </c>
      <c r="J75" s="5" t="s">
        <v>92</v>
      </c>
      <c r="K75" s="43"/>
      <c r="L75" s="2"/>
      <c r="M75" s="2"/>
      <c r="N75" s="2"/>
    </row>
    <row r="76" spans="1:14">
      <c r="A76" s="4" t="s">
        <v>131</v>
      </c>
      <c r="B76" s="4"/>
      <c r="C76" s="4"/>
      <c r="D76" s="4"/>
      <c r="E76" s="4"/>
      <c r="F76" s="4"/>
      <c r="G76" s="4"/>
      <c r="H76" s="4"/>
      <c r="I76" s="5">
        <f>450+36.8</f>
        <v>486.8</v>
      </c>
      <c r="J76" s="4" t="s">
        <v>92</v>
      </c>
      <c r="K76" s="2"/>
      <c r="L76" s="2"/>
      <c r="M76" s="2"/>
      <c r="N76" s="2"/>
    </row>
    <row r="77" spans="1:14" s="16" customFormat="1">
      <c r="A77" s="4" t="s">
        <v>101</v>
      </c>
      <c r="B77" s="4"/>
      <c r="C77" s="3"/>
      <c r="D77" s="3"/>
      <c r="E77" s="3"/>
      <c r="F77" s="3"/>
      <c r="G77" s="3"/>
      <c r="H77" s="3"/>
      <c r="I77" s="5">
        <f>1004.9+54+1038.5+54+1005+54</f>
        <v>3210.4</v>
      </c>
      <c r="J77" s="5" t="s">
        <v>92</v>
      </c>
      <c r="K77" s="20"/>
      <c r="L77" s="20"/>
      <c r="M77" s="20"/>
      <c r="N77" s="20"/>
    </row>
    <row r="78" spans="1:14">
      <c r="A78" s="4" t="s">
        <v>120</v>
      </c>
      <c r="B78" s="3"/>
      <c r="C78" s="3"/>
      <c r="D78" s="4"/>
      <c r="E78" s="4"/>
      <c r="F78" s="4"/>
      <c r="G78" s="4"/>
      <c r="H78" s="4"/>
      <c r="I78" s="5">
        <v>2413</v>
      </c>
      <c r="J78" s="5" t="s">
        <v>92</v>
      </c>
      <c r="K78" s="2"/>
      <c r="L78" s="2"/>
      <c r="M78" s="2"/>
      <c r="N78" s="2"/>
    </row>
    <row r="79" spans="1:14">
      <c r="A79" s="4" t="s">
        <v>121</v>
      </c>
      <c r="B79" s="3"/>
      <c r="C79" s="3"/>
      <c r="D79" s="4"/>
      <c r="E79" s="4"/>
      <c r="F79" s="4"/>
      <c r="G79" s="4"/>
      <c r="H79" s="4"/>
      <c r="I79" s="5">
        <f>1837.8+142.3+3531.4</f>
        <v>5511.5</v>
      </c>
      <c r="J79" s="5" t="s">
        <v>92</v>
      </c>
      <c r="K79" s="2"/>
      <c r="L79" s="2"/>
      <c r="M79" s="2"/>
      <c r="N79" s="2"/>
    </row>
    <row r="80" spans="1:14">
      <c r="A80" s="4"/>
      <c r="B80" s="3"/>
      <c r="C80" s="3"/>
      <c r="D80" s="4"/>
      <c r="E80" s="4"/>
      <c r="F80" s="4"/>
      <c r="G80" s="4"/>
      <c r="H80" s="4"/>
      <c r="I80" s="5"/>
      <c r="J80" s="5"/>
      <c r="K80" s="2"/>
      <c r="L80" s="2"/>
      <c r="M80" s="2"/>
      <c r="N80" s="2"/>
    </row>
    <row r="81" spans="1:14">
      <c r="A81" s="4"/>
      <c r="B81" s="3"/>
      <c r="C81" s="3"/>
      <c r="D81" s="4"/>
      <c r="E81" s="4"/>
      <c r="F81" s="4"/>
      <c r="G81" s="4"/>
      <c r="H81" s="4"/>
      <c r="I81" s="5"/>
      <c r="J81" s="5"/>
      <c r="K81" s="2"/>
      <c r="L81" s="2"/>
      <c r="M81" s="2"/>
      <c r="N81" s="2"/>
    </row>
    <row r="82" spans="1:14">
      <c r="A82" s="4"/>
      <c r="B82" s="3" t="s">
        <v>17</v>
      </c>
      <c r="C82" s="3"/>
      <c r="D82" s="4"/>
      <c r="E82" s="4"/>
      <c r="F82" s="4" t="s">
        <v>104</v>
      </c>
      <c r="G82" s="4"/>
      <c r="H82" s="4"/>
      <c r="I82" s="4"/>
      <c r="J82" s="4"/>
      <c r="K82" s="2"/>
      <c r="L82" s="2"/>
      <c r="M82" s="2"/>
      <c r="N82" s="2"/>
    </row>
    <row r="83" spans="1:14">
      <c r="A83" s="4"/>
      <c r="B83" s="3"/>
      <c r="C83" s="4"/>
      <c r="D83" s="4"/>
      <c r="E83" s="4"/>
      <c r="F83" s="4"/>
      <c r="G83" s="4"/>
      <c r="H83" s="4"/>
      <c r="I83" s="5"/>
      <c r="J83" s="4"/>
      <c r="K83" s="2"/>
      <c r="L83" s="2"/>
      <c r="M83" s="2"/>
      <c r="N83" s="2"/>
    </row>
    <row r="84" spans="1:14">
      <c r="B84" s="3" t="s">
        <v>18</v>
      </c>
      <c r="F84" s="4" t="s">
        <v>105</v>
      </c>
      <c r="G84" s="4"/>
    </row>
    <row r="86" spans="1:14">
      <c r="I86" s="46">
        <f>SUM(I10:I85)</f>
        <v>315195.5</v>
      </c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51"/>
  <sheetViews>
    <sheetView topLeftCell="A13" workbookViewId="0">
      <selection activeCell="I11" sqref="I11"/>
    </sheetView>
  </sheetViews>
  <sheetFormatPr defaultColWidth="9.140625" defaultRowHeight="16.5" customHeight="1"/>
  <cols>
    <col min="1" max="1" width="4" style="16" customWidth="1"/>
    <col min="2" max="2" width="42.7109375" style="1" customWidth="1"/>
    <col min="3" max="3" width="12.85546875" style="1" customWidth="1"/>
    <col min="4" max="5" width="11.5703125" style="1" customWidth="1"/>
    <col min="6" max="6" width="10.140625" style="1" customWidth="1"/>
    <col min="7" max="7" width="10.28515625" style="1" customWidth="1"/>
    <col min="8" max="8" width="10.85546875" style="1" customWidth="1"/>
    <col min="9" max="9" width="21.28515625" style="1" customWidth="1"/>
    <col min="10" max="10" width="9.5703125" style="1" bestFit="1" customWidth="1"/>
    <col min="11" max="12" width="9.140625" style="1"/>
    <col min="13" max="13" width="9.5703125" style="1" bestFit="1" customWidth="1"/>
    <col min="14" max="16384" width="9.140625" style="1"/>
  </cols>
  <sheetData>
    <row r="2" spans="1:10" ht="16.5" customHeight="1">
      <c r="B2" s="54" t="s">
        <v>140</v>
      </c>
      <c r="C2" s="54"/>
      <c r="D2" s="54"/>
      <c r="E2" s="54"/>
      <c r="F2" s="54"/>
      <c r="G2" s="54"/>
      <c r="H2" s="54"/>
    </row>
    <row r="3" spans="1:10" ht="16.5" customHeight="1">
      <c r="B3" s="53" t="s">
        <v>76</v>
      </c>
      <c r="C3" s="53"/>
      <c r="D3" s="53"/>
      <c r="E3" s="53"/>
      <c r="F3" s="53"/>
      <c r="G3" s="53"/>
      <c r="H3" s="53"/>
    </row>
    <row r="4" spans="1:10" ht="16.5" customHeight="1">
      <c r="B4" s="17"/>
      <c r="C4" s="17" t="s">
        <v>52</v>
      </c>
      <c r="D4" s="17"/>
      <c r="E4" s="17"/>
      <c r="F4" s="17"/>
      <c r="G4" s="17"/>
      <c r="H4" s="7" t="s">
        <v>19</v>
      </c>
    </row>
    <row r="5" spans="1:10" ht="16.5" customHeight="1">
      <c r="A5" s="55" t="s">
        <v>51</v>
      </c>
      <c r="B5" s="57" t="s">
        <v>20</v>
      </c>
      <c r="C5" s="57" t="s">
        <v>106</v>
      </c>
      <c r="D5" s="62" t="s">
        <v>21</v>
      </c>
      <c r="E5" s="62" t="s">
        <v>112</v>
      </c>
      <c r="F5" s="59" t="s">
        <v>22</v>
      </c>
      <c r="G5" s="60"/>
      <c r="H5" s="61"/>
    </row>
    <row r="6" spans="1:10" ht="82.5" customHeight="1">
      <c r="A6" s="56"/>
      <c r="B6" s="58"/>
      <c r="C6" s="58"/>
      <c r="D6" s="63"/>
      <c r="E6" s="63"/>
      <c r="F6" s="8" t="s">
        <v>113</v>
      </c>
      <c r="G6" s="8" t="s">
        <v>114</v>
      </c>
      <c r="H6" s="8" t="s">
        <v>115</v>
      </c>
    </row>
    <row r="7" spans="1:10" ht="16.5" customHeight="1">
      <c r="A7" s="14"/>
      <c r="B7" s="50" t="s">
        <v>23</v>
      </c>
      <c r="C7" s="51"/>
      <c r="D7" s="51"/>
      <c r="E7" s="51"/>
      <c r="F7" s="51"/>
      <c r="G7" s="51"/>
      <c r="H7" s="52"/>
    </row>
    <row r="8" spans="1:10" ht="19.5" customHeight="1">
      <c r="A8" s="14">
        <v>1</v>
      </c>
      <c r="B8" s="11" t="s">
        <v>24</v>
      </c>
      <c r="C8" s="21">
        <f>269506.7+6762.3+631616+22870</f>
        <v>930755</v>
      </c>
      <c r="D8" s="21">
        <v>266059</v>
      </c>
      <c r="E8" s="21">
        <f>F8+G8+H8</f>
        <v>241300.59999999998</v>
      </c>
      <c r="F8" s="21">
        <v>77396.7</v>
      </c>
      <c r="G8" s="21">
        <v>77418.7</v>
      </c>
      <c r="H8" s="33">
        <v>86485.2</v>
      </c>
    </row>
    <row r="9" spans="1:10" ht="19.5" customHeight="1">
      <c r="A9" s="14"/>
      <c r="B9" s="29" t="s">
        <v>78</v>
      </c>
      <c r="C9" s="21">
        <v>105349</v>
      </c>
      <c r="D9" s="21">
        <v>105349</v>
      </c>
      <c r="E9" s="21">
        <f t="shared" ref="E9:E12" si="0">F9+G9+H9</f>
        <v>0</v>
      </c>
      <c r="F9" s="21"/>
      <c r="G9" s="21"/>
      <c r="H9" s="22"/>
    </row>
    <row r="10" spans="1:10" ht="34.5" customHeight="1">
      <c r="A10" s="14">
        <v>2</v>
      </c>
      <c r="B10" s="10" t="s">
        <v>25</v>
      </c>
      <c r="C10" s="23"/>
      <c r="D10" s="23"/>
      <c r="E10" s="21">
        <f t="shared" si="0"/>
        <v>0</v>
      </c>
      <c r="F10" s="23"/>
      <c r="G10" s="23"/>
      <c r="H10" s="23"/>
      <c r="I10" s="39"/>
    </row>
    <row r="11" spans="1:10" ht="20.25" customHeight="1">
      <c r="A11" s="14">
        <v>3</v>
      </c>
      <c r="B11" s="10" t="s">
        <v>26</v>
      </c>
      <c r="C11" s="23">
        <v>110457</v>
      </c>
      <c r="D11" s="23">
        <v>16900.900000000001</v>
      </c>
      <c r="E11" s="21">
        <f t="shared" si="0"/>
        <v>38309.4</v>
      </c>
      <c r="F11" s="23">
        <v>10789.8</v>
      </c>
      <c r="G11" s="23">
        <v>16108.7</v>
      </c>
      <c r="H11" s="23">
        <v>11410.9</v>
      </c>
      <c r="I11" s="39"/>
    </row>
    <row r="12" spans="1:10" ht="20.25" customHeight="1">
      <c r="A12" s="14"/>
      <c r="B12" s="30" t="s">
        <v>79</v>
      </c>
      <c r="C12" s="23">
        <v>16446</v>
      </c>
      <c r="D12" s="23">
        <v>16446</v>
      </c>
      <c r="E12" s="21">
        <f t="shared" si="0"/>
        <v>0</v>
      </c>
      <c r="F12" s="23"/>
      <c r="G12" s="23"/>
      <c r="H12" s="23"/>
      <c r="I12" s="39"/>
    </row>
    <row r="13" spans="1:10" ht="21" customHeight="1">
      <c r="A13" s="14"/>
      <c r="B13" s="13" t="s">
        <v>27</v>
      </c>
      <c r="C13" s="28">
        <f>C8+C9+C10+C11+C12</f>
        <v>1163007</v>
      </c>
      <c r="D13" s="28">
        <f>D12+D11+D9+D8</f>
        <v>404754.9</v>
      </c>
      <c r="E13" s="28">
        <f>E12+E11+E9+E8</f>
        <v>279610</v>
      </c>
      <c r="F13" s="28">
        <f>F11+F8</f>
        <v>88186.5</v>
      </c>
      <c r="G13" s="34">
        <f t="shared" ref="G13:H13" si="1">G11+G8</f>
        <v>93527.4</v>
      </c>
      <c r="H13" s="34">
        <f t="shared" si="1"/>
        <v>97896.099999999991</v>
      </c>
      <c r="I13" s="39"/>
    </row>
    <row r="14" spans="1:10" ht="16.5" customHeight="1">
      <c r="A14" s="14"/>
      <c r="B14" s="47" t="s">
        <v>28</v>
      </c>
      <c r="C14" s="48"/>
      <c r="D14" s="48"/>
      <c r="E14" s="48"/>
      <c r="F14" s="48"/>
      <c r="G14" s="48"/>
      <c r="H14" s="49"/>
    </row>
    <row r="15" spans="1:10" ht="18" customHeight="1">
      <c r="A15" s="14">
        <v>1</v>
      </c>
      <c r="B15" s="10" t="s">
        <v>55</v>
      </c>
      <c r="C15" s="26">
        <f>C16+C23+C24+C25+C30+C31+C32+C33+C38+C39+C40+C41+C42+C43+C44+C45</f>
        <v>1036104</v>
      </c>
      <c r="D15" s="26">
        <f t="shared" ref="D15:H15" si="2">D16+D23+D24+D25+D30+D31+D32+D33+D38+D39+D40+D41+D42+D43+D44+D45</f>
        <v>184113.69999999998</v>
      </c>
      <c r="E15" s="26">
        <f t="shared" si="2"/>
        <v>263506.59999999998</v>
      </c>
      <c r="F15" s="26">
        <f t="shared" si="2"/>
        <v>60463.7</v>
      </c>
      <c r="G15" s="26">
        <f t="shared" si="2"/>
        <v>68137.8</v>
      </c>
      <c r="H15" s="26">
        <f t="shared" si="2"/>
        <v>134905.10000000003</v>
      </c>
      <c r="I15" s="31"/>
      <c r="J15" s="31"/>
    </row>
    <row r="16" spans="1:10" ht="35.25" customHeight="1">
      <c r="A16" s="12"/>
      <c r="B16" s="18" t="s">
        <v>54</v>
      </c>
      <c r="C16" s="26">
        <f>C17+C18+C19+C20+C21</f>
        <v>365076</v>
      </c>
      <c r="D16" s="26">
        <f t="shared" ref="D16:H16" si="3">D17+D18+D19+D20+D21</f>
        <v>89267.900000000009</v>
      </c>
      <c r="E16" s="26">
        <f t="shared" si="3"/>
        <v>155256.5</v>
      </c>
      <c r="F16" s="26">
        <f t="shared" si="3"/>
        <v>30807.4</v>
      </c>
      <c r="G16" s="26">
        <f t="shared" si="3"/>
        <v>30260.000000000004</v>
      </c>
      <c r="H16" s="26">
        <f t="shared" si="3"/>
        <v>94189.10000000002</v>
      </c>
      <c r="I16" s="31"/>
    </row>
    <row r="17" spans="1:15" ht="18.75" customHeight="1">
      <c r="A17" s="12"/>
      <c r="B17" s="9" t="s">
        <v>29</v>
      </c>
      <c r="C17" s="26">
        <f>148912+122000+12768+20000</f>
        <v>303680</v>
      </c>
      <c r="D17" s="26">
        <v>80289.5</v>
      </c>
      <c r="E17" s="26">
        <f>F17+G17+H17</f>
        <v>124103.5</v>
      </c>
      <c r="F17" s="27">
        <f>27726.7-F18</f>
        <v>27635.5</v>
      </c>
      <c r="G17" s="27">
        <v>27212.5</v>
      </c>
      <c r="H17" s="27">
        <f>86446.6-H18</f>
        <v>69255.5</v>
      </c>
      <c r="I17" s="44"/>
      <c r="J17" s="44"/>
      <c r="K17" s="45"/>
      <c r="L17" s="45"/>
      <c r="M17" s="45"/>
      <c r="N17" s="45"/>
      <c r="O17" s="45"/>
    </row>
    <row r="18" spans="1:15" ht="17.25" customHeight="1">
      <c r="A18" s="12"/>
      <c r="B18" s="9" t="s">
        <v>30</v>
      </c>
      <c r="C18" s="26">
        <v>17145</v>
      </c>
      <c r="D18" s="26"/>
      <c r="E18" s="26">
        <f t="shared" ref="E18:E21" si="4">F18+G18+H18</f>
        <v>17282.3</v>
      </c>
      <c r="F18" s="27">
        <v>91.2</v>
      </c>
      <c r="G18" s="27"/>
      <c r="H18" s="27">
        <v>17191.099999999999</v>
      </c>
      <c r="I18" s="44"/>
      <c r="J18" s="44"/>
      <c r="K18" s="45"/>
      <c r="L18" s="45"/>
      <c r="M18" s="45"/>
      <c r="N18" s="45"/>
      <c r="O18" s="45"/>
    </row>
    <row r="19" spans="1:15" ht="17.25" customHeight="1">
      <c r="A19" s="12"/>
      <c r="B19" s="9" t="s">
        <v>31</v>
      </c>
      <c r="C19" s="26">
        <v>23948</v>
      </c>
      <c r="D19" s="26">
        <v>4372.6000000000004</v>
      </c>
      <c r="E19" s="26">
        <f t="shared" si="4"/>
        <v>7034.5</v>
      </c>
      <c r="F19" s="27">
        <v>1505.5</v>
      </c>
      <c r="G19" s="27">
        <v>1491.2</v>
      </c>
      <c r="H19" s="27">
        <v>4037.8</v>
      </c>
      <c r="I19" s="44"/>
      <c r="J19" s="45"/>
      <c r="K19" s="45"/>
      <c r="L19" s="45"/>
      <c r="M19" s="45"/>
      <c r="N19" s="45"/>
      <c r="O19" s="45"/>
    </row>
    <row r="20" spans="1:15" ht="30" customHeight="1">
      <c r="A20" s="12"/>
      <c r="B20" s="9" t="s">
        <v>32</v>
      </c>
      <c r="C20" s="26">
        <v>12423</v>
      </c>
      <c r="D20" s="26">
        <v>2358.5</v>
      </c>
      <c r="E20" s="26">
        <f t="shared" si="4"/>
        <v>3419.5</v>
      </c>
      <c r="F20" s="27">
        <v>806</v>
      </c>
      <c r="G20" s="27">
        <v>796.9</v>
      </c>
      <c r="H20" s="27">
        <v>1816.6</v>
      </c>
      <c r="I20" s="44"/>
      <c r="J20" s="45"/>
      <c r="K20" s="45"/>
      <c r="L20" s="45"/>
      <c r="M20" s="45"/>
      <c r="N20" s="45"/>
      <c r="O20" s="45"/>
    </row>
    <row r="21" spans="1:15" ht="22.5" customHeight="1">
      <c r="A21" s="12"/>
      <c r="B21" s="9" t="s">
        <v>77</v>
      </c>
      <c r="C21" s="26">
        <v>7880</v>
      </c>
      <c r="D21" s="26">
        <v>2247.3000000000002</v>
      </c>
      <c r="E21" s="26">
        <f t="shared" si="4"/>
        <v>3416.7</v>
      </c>
      <c r="F21" s="27">
        <v>769.2</v>
      </c>
      <c r="G21" s="27">
        <v>759.4</v>
      </c>
      <c r="H21" s="27">
        <v>1888.1</v>
      </c>
      <c r="I21" s="44"/>
      <c r="J21" s="45"/>
      <c r="K21" s="45"/>
      <c r="L21" s="45"/>
      <c r="M21" s="45"/>
      <c r="N21" s="45"/>
      <c r="O21" s="45"/>
    </row>
    <row r="22" spans="1:15" ht="22.5" customHeight="1">
      <c r="A22" s="12"/>
      <c r="B22" s="9" t="s">
        <v>80</v>
      </c>
      <c r="C22" s="26"/>
      <c r="D22" s="26"/>
      <c r="E22" s="26"/>
      <c r="F22" s="27"/>
      <c r="G22" s="27"/>
      <c r="H22" s="27"/>
      <c r="I22" s="44"/>
      <c r="J22" s="45"/>
      <c r="K22" s="45"/>
      <c r="L22" s="45"/>
      <c r="M22" s="45"/>
      <c r="N22" s="45"/>
      <c r="O22" s="45"/>
    </row>
    <row r="23" spans="1:15" ht="30" customHeight="1">
      <c r="A23" s="12"/>
      <c r="B23" s="18" t="s">
        <v>61</v>
      </c>
      <c r="C23" s="26">
        <f t="shared" ref="C23" si="5">D23</f>
        <v>0</v>
      </c>
      <c r="D23" s="26">
        <f t="shared" ref="D18:D46" si="6">F23+G23+H23</f>
        <v>0</v>
      </c>
      <c r="E23" s="26"/>
      <c r="F23" s="24"/>
      <c r="G23" s="24"/>
      <c r="H23" s="24"/>
      <c r="I23" s="44"/>
      <c r="J23" s="45"/>
      <c r="K23" s="45"/>
      <c r="L23" s="45"/>
      <c r="M23" s="45"/>
      <c r="N23" s="45"/>
      <c r="O23" s="45"/>
    </row>
    <row r="24" spans="1:15" ht="30" customHeight="1">
      <c r="A24" s="12"/>
      <c r="B24" s="18" t="s">
        <v>50</v>
      </c>
      <c r="C24" s="26">
        <v>110</v>
      </c>
      <c r="D24" s="26">
        <f t="shared" si="6"/>
        <v>0</v>
      </c>
      <c r="E24" s="26"/>
      <c r="F24" s="24"/>
      <c r="G24" s="24"/>
      <c r="H24" s="24"/>
      <c r="I24" s="44"/>
      <c r="J24" s="45"/>
      <c r="K24" s="45"/>
      <c r="L24" s="45"/>
      <c r="M24" s="45"/>
      <c r="N24" s="45"/>
      <c r="O24" s="45"/>
    </row>
    <row r="25" spans="1:15" ht="31.5">
      <c r="A25" s="12"/>
      <c r="B25" s="18" t="s">
        <v>63</v>
      </c>
      <c r="C25" s="26">
        <f>C26+C27+C28+C29</f>
        <v>13526</v>
      </c>
      <c r="D25" s="26">
        <f t="shared" ref="D25:H25" si="7">D26+D27+D28+D29</f>
        <v>373.7</v>
      </c>
      <c r="E25" s="26">
        <f t="shared" si="7"/>
        <v>1502</v>
      </c>
      <c r="F25" s="26">
        <f t="shared" si="7"/>
        <v>206</v>
      </c>
      <c r="G25" s="26">
        <f t="shared" si="7"/>
        <v>1198.4000000000001</v>
      </c>
      <c r="H25" s="26">
        <f t="shared" si="7"/>
        <v>97.600000000000009</v>
      </c>
      <c r="I25" s="44"/>
      <c r="J25" s="45"/>
      <c r="K25" s="45"/>
      <c r="L25" s="45"/>
      <c r="M25" s="45"/>
      <c r="N25" s="45"/>
      <c r="O25" s="45"/>
    </row>
    <row r="26" spans="1:15" ht="21" customHeight="1">
      <c r="A26" s="12"/>
      <c r="B26" s="9" t="s">
        <v>47</v>
      </c>
      <c r="C26" s="26">
        <v>2857</v>
      </c>
      <c r="D26" s="26">
        <v>159.1</v>
      </c>
      <c r="E26" s="26">
        <f>F26+G26+H26</f>
        <v>864.2</v>
      </c>
      <c r="F26" s="27">
        <f>110+86.4+9.6</f>
        <v>206</v>
      </c>
      <c r="G26" s="27">
        <f>24.4+41.5+137.6+12.1+63+87.4+174+26.1+75.4</f>
        <v>641.5</v>
      </c>
      <c r="H26" s="27">
        <f>16.7</f>
        <v>16.7</v>
      </c>
      <c r="I26" s="44"/>
      <c r="J26" s="45"/>
      <c r="K26" s="45"/>
      <c r="L26" s="45"/>
      <c r="M26" s="45"/>
      <c r="N26" s="45"/>
      <c r="O26" s="45"/>
    </row>
    <row r="27" spans="1:15" ht="21" customHeight="1">
      <c r="A27" s="12"/>
      <c r="B27" s="9" t="s">
        <v>48</v>
      </c>
      <c r="C27" s="26">
        <v>879</v>
      </c>
      <c r="D27" s="26">
        <f t="shared" si="6"/>
        <v>0</v>
      </c>
      <c r="E27" s="26">
        <f t="shared" ref="E27:E32" si="8">F27+G27+H27</f>
        <v>0</v>
      </c>
      <c r="F27" s="27"/>
      <c r="G27" s="27"/>
      <c r="H27" s="27"/>
      <c r="I27" s="44"/>
      <c r="J27" s="45"/>
      <c r="K27" s="45"/>
      <c r="L27" s="45"/>
      <c r="M27" s="45"/>
      <c r="N27" s="45"/>
      <c r="O27" s="45"/>
    </row>
    <row r="28" spans="1:15" ht="21" customHeight="1">
      <c r="A28" s="12"/>
      <c r="B28" s="9" t="s">
        <v>53</v>
      </c>
      <c r="C28" s="26">
        <v>510</v>
      </c>
      <c r="D28" s="26">
        <f t="shared" si="6"/>
        <v>0</v>
      </c>
      <c r="E28" s="26">
        <f t="shared" si="8"/>
        <v>0</v>
      </c>
      <c r="F28" s="27"/>
      <c r="G28" s="27"/>
      <c r="H28" s="27"/>
      <c r="I28" s="44"/>
      <c r="J28" s="45"/>
      <c r="K28" s="45"/>
      <c r="L28" s="45"/>
      <c r="M28" s="45"/>
      <c r="N28" s="45"/>
      <c r="O28" s="45"/>
    </row>
    <row r="29" spans="1:15" ht="21" customHeight="1">
      <c r="A29" s="12"/>
      <c r="B29" s="9" t="s">
        <v>62</v>
      </c>
      <c r="C29" s="26">
        <v>9280</v>
      </c>
      <c r="D29" s="26">
        <v>214.6</v>
      </c>
      <c r="E29" s="26">
        <f t="shared" si="8"/>
        <v>637.79999999999995</v>
      </c>
      <c r="F29" s="27"/>
      <c r="G29" s="27">
        <f>199+90+63+68.3+136.6+0</f>
        <v>556.9</v>
      </c>
      <c r="H29" s="27">
        <f>14+66.9</f>
        <v>80.900000000000006</v>
      </c>
      <c r="I29" s="44"/>
      <c r="J29" s="45"/>
      <c r="K29" s="45"/>
      <c r="L29" s="45"/>
      <c r="M29" s="45"/>
      <c r="N29" s="45"/>
      <c r="O29" s="45"/>
    </row>
    <row r="30" spans="1:15" ht="21" customHeight="1">
      <c r="A30" s="12"/>
      <c r="B30" s="18" t="s">
        <v>33</v>
      </c>
      <c r="C30" s="26">
        <v>17408</v>
      </c>
      <c r="D30" s="26">
        <v>3769.7</v>
      </c>
      <c r="E30" s="26">
        <f t="shared" si="8"/>
        <v>3041.4000000000005</v>
      </c>
      <c r="F30" s="24">
        <f>503.2+1173.7</f>
        <v>1676.9</v>
      </c>
      <c r="G30" s="24">
        <f>9.2+3.2+428.8+383.5</f>
        <v>824.7</v>
      </c>
      <c r="H30" s="24">
        <f>106.2+46.5+286.1+101</f>
        <v>539.79999999999995</v>
      </c>
      <c r="I30" s="44"/>
      <c r="J30" s="45"/>
      <c r="K30" s="45"/>
      <c r="L30" s="44"/>
      <c r="M30" s="45"/>
      <c r="N30" s="45"/>
      <c r="O30" s="45"/>
    </row>
    <row r="31" spans="1:15" ht="18.75" customHeight="1">
      <c r="A31" s="12"/>
      <c r="B31" s="18" t="s">
        <v>46</v>
      </c>
      <c r="C31" s="26">
        <v>242.6</v>
      </c>
      <c r="D31" s="26">
        <v>242.6</v>
      </c>
      <c r="E31" s="26">
        <f t="shared" si="8"/>
        <v>0</v>
      </c>
      <c r="F31" s="24">
        <v>0</v>
      </c>
      <c r="G31" s="24">
        <v>0</v>
      </c>
      <c r="H31" s="24">
        <v>0</v>
      </c>
      <c r="I31" s="44"/>
      <c r="J31" s="45"/>
      <c r="K31" s="45"/>
      <c r="L31" s="45"/>
      <c r="M31" s="45"/>
      <c r="N31" s="45"/>
      <c r="O31" s="45"/>
    </row>
    <row r="32" spans="1:15" ht="18.75" customHeight="1">
      <c r="A32" s="12"/>
      <c r="B32" s="18" t="s">
        <v>43</v>
      </c>
      <c r="C32" s="26"/>
      <c r="D32" s="26">
        <f t="shared" si="6"/>
        <v>0</v>
      </c>
      <c r="E32" s="26">
        <f t="shared" si="8"/>
        <v>0</v>
      </c>
      <c r="F32" s="24"/>
      <c r="G32" s="24"/>
      <c r="H32" s="24"/>
      <c r="I32" s="44"/>
      <c r="J32" s="45"/>
      <c r="K32" s="45"/>
      <c r="L32" s="45"/>
      <c r="M32" s="45"/>
      <c r="N32" s="45"/>
      <c r="O32" s="45"/>
    </row>
    <row r="33" spans="1:15" ht="16.5" customHeight="1">
      <c r="A33" s="12"/>
      <c r="B33" s="18" t="s">
        <v>56</v>
      </c>
      <c r="C33" s="26">
        <f>C34+C35+C36+C37</f>
        <v>217901.4</v>
      </c>
      <c r="D33" s="26">
        <f t="shared" ref="D33:H33" si="9">D34+D35+D36+D37</f>
        <v>2392.3000000000002</v>
      </c>
      <c r="E33" s="26">
        <f t="shared" si="9"/>
        <v>16630.5</v>
      </c>
      <c r="F33" s="26">
        <f t="shared" si="9"/>
        <v>1448.7</v>
      </c>
      <c r="G33" s="26">
        <f t="shared" si="9"/>
        <v>5164.7</v>
      </c>
      <c r="H33" s="26">
        <f t="shared" si="9"/>
        <v>10017.1</v>
      </c>
      <c r="I33" s="44"/>
      <c r="J33" s="45"/>
      <c r="K33" s="45"/>
      <c r="L33" s="45"/>
      <c r="M33" s="45"/>
      <c r="N33" s="45"/>
      <c r="O33" s="45"/>
    </row>
    <row r="34" spans="1:15" ht="16.5" customHeight="1">
      <c r="A34" s="12"/>
      <c r="B34" s="9" t="s">
        <v>44</v>
      </c>
      <c r="C34" s="26">
        <v>12791</v>
      </c>
      <c r="D34" s="26">
        <v>1500</v>
      </c>
      <c r="E34" s="26">
        <f>F34+G34+H34</f>
        <v>3710.5</v>
      </c>
      <c r="F34" s="27">
        <v>896</v>
      </c>
      <c r="G34" s="27">
        <v>1862.5</v>
      </c>
      <c r="H34" s="27">
        <v>952</v>
      </c>
      <c r="I34" s="44"/>
      <c r="J34" s="45"/>
      <c r="K34" s="45"/>
      <c r="L34" s="45"/>
      <c r="M34" s="45"/>
      <c r="N34" s="45"/>
      <c r="O34" s="45"/>
    </row>
    <row r="35" spans="1:15" ht="19.5" customHeight="1">
      <c r="A35" s="12"/>
      <c r="B35" s="9" t="s">
        <v>58</v>
      </c>
      <c r="C35" s="26">
        <v>10252</v>
      </c>
      <c r="D35" s="26">
        <f t="shared" si="6"/>
        <v>0</v>
      </c>
      <c r="E35" s="26">
        <f t="shared" ref="E35:E47" si="10">F35+G35+H35</f>
        <v>0</v>
      </c>
      <c r="F35" s="27"/>
      <c r="G35" s="27"/>
      <c r="H35" s="27"/>
      <c r="I35" s="44"/>
      <c r="J35" s="45"/>
      <c r="K35" s="45"/>
      <c r="L35" s="45"/>
      <c r="M35" s="45"/>
      <c r="N35" s="45"/>
      <c r="O35" s="45"/>
    </row>
    <row r="36" spans="1:15" ht="19.5" customHeight="1">
      <c r="A36" s="12"/>
      <c r="B36" s="9" t="s">
        <v>59</v>
      </c>
      <c r="C36" s="26">
        <v>1500</v>
      </c>
      <c r="D36" s="26">
        <f t="shared" si="6"/>
        <v>0</v>
      </c>
      <c r="E36" s="26">
        <f t="shared" si="10"/>
        <v>0</v>
      </c>
      <c r="F36" s="27"/>
      <c r="G36" s="27"/>
      <c r="H36" s="27"/>
      <c r="I36" s="44"/>
      <c r="J36" s="45"/>
      <c r="K36" s="45"/>
      <c r="L36" s="45"/>
      <c r="M36" s="44"/>
      <c r="N36" s="45"/>
      <c r="O36" s="45"/>
    </row>
    <row r="37" spans="1:15" ht="19.5" customHeight="1">
      <c r="A37" s="12"/>
      <c r="B37" s="9" t="s">
        <v>64</v>
      </c>
      <c r="C37" s="26">
        <f>49554.4+35089.6+108957-242.6</f>
        <v>193358.4</v>
      </c>
      <c r="D37" s="26">
        <v>892.3</v>
      </c>
      <c r="E37" s="26">
        <f t="shared" si="10"/>
        <v>12920</v>
      </c>
      <c r="F37" s="27">
        <f>10.6+14.5+527.6</f>
        <v>552.70000000000005</v>
      </c>
      <c r="G37" s="27">
        <f>287.3+46.2+37.4+500+299.5+59.6+87+272.7+192+27+1493.5</f>
        <v>3302.2</v>
      </c>
      <c r="H37" s="27">
        <f>119+130+55+9291.1+170-700</f>
        <v>9065.1</v>
      </c>
      <c r="I37" s="44"/>
      <c r="J37" s="45"/>
      <c r="K37" s="45"/>
      <c r="L37" s="45"/>
      <c r="M37" s="45"/>
      <c r="N37" s="45"/>
      <c r="O37" s="45"/>
    </row>
    <row r="38" spans="1:15" ht="18" customHeight="1">
      <c r="A38" s="12"/>
      <c r="B38" s="18" t="s">
        <v>49</v>
      </c>
      <c r="C38" s="26">
        <v>2000</v>
      </c>
      <c r="D38" s="26"/>
      <c r="E38" s="26">
        <f t="shared" si="10"/>
        <v>721</v>
      </c>
      <c r="F38" s="24">
        <v>370</v>
      </c>
      <c r="G38" s="24">
        <v>351</v>
      </c>
      <c r="H38" s="24"/>
      <c r="I38" s="44"/>
      <c r="J38" s="45"/>
      <c r="K38" s="45"/>
      <c r="L38" s="45"/>
      <c r="M38" s="45"/>
      <c r="N38" s="45"/>
      <c r="O38" s="45"/>
    </row>
    <row r="39" spans="1:15" ht="33" customHeight="1">
      <c r="A39" s="12"/>
      <c r="B39" s="18" t="s">
        <v>45</v>
      </c>
      <c r="C39" s="26"/>
      <c r="D39" s="26">
        <f t="shared" si="6"/>
        <v>0</v>
      </c>
      <c r="E39" s="26">
        <f t="shared" si="10"/>
        <v>0</v>
      </c>
      <c r="F39" s="24"/>
      <c r="G39" s="24"/>
      <c r="H39" s="24"/>
      <c r="I39" s="44"/>
      <c r="J39" s="45"/>
      <c r="K39" s="45"/>
      <c r="L39" s="45"/>
      <c r="M39" s="45"/>
      <c r="N39" s="45"/>
      <c r="O39" s="45"/>
    </row>
    <row r="40" spans="1:15" ht="18.75" customHeight="1">
      <c r="A40" s="12"/>
      <c r="B40" s="9" t="s">
        <v>81</v>
      </c>
      <c r="C40" s="26">
        <v>7331</v>
      </c>
      <c r="D40" s="26">
        <v>1006.6</v>
      </c>
      <c r="E40" s="26">
        <f t="shared" si="10"/>
        <v>1060.2</v>
      </c>
      <c r="F40" s="24">
        <v>367.5</v>
      </c>
      <c r="G40" s="24">
        <v>325.10000000000002</v>
      </c>
      <c r="H40" s="24">
        <v>367.6</v>
      </c>
      <c r="I40" s="44"/>
      <c r="J40" s="44"/>
      <c r="K40" s="45"/>
      <c r="L40" s="45"/>
      <c r="M40" s="45"/>
      <c r="N40" s="45"/>
      <c r="O40" s="45"/>
    </row>
    <row r="41" spans="1:15" ht="30.75" customHeight="1">
      <c r="A41" s="12"/>
      <c r="B41" s="9" t="s">
        <v>99</v>
      </c>
      <c r="C41" s="26">
        <v>15676</v>
      </c>
      <c r="D41" s="26">
        <v>3176.8</v>
      </c>
      <c r="E41" s="26">
        <f t="shared" si="10"/>
        <v>3697.1000000000004</v>
      </c>
      <c r="F41" s="24">
        <f>1004.9+54</f>
        <v>1058.9000000000001</v>
      </c>
      <c r="G41" s="24">
        <f>1038.5+54</f>
        <v>1092.5</v>
      </c>
      <c r="H41" s="24">
        <f>1004.9+54+450+36.8</f>
        <v>1545.7</v>
      </c>
      <c r="I41" s="44"/>
      <c r="J41" s="44"/>
      <c r="K41" s="45"/>
      <c r="L41" s="45"/>
      <c r="M41" s="45"/>
      <c r="N41" s="45"/>
      <c r="O41" s="45"/>
    </row>
    <row r="42" spans="1:15" ht="18.75" customHeight="1">
      <c r="A42" s="12"/>
      <c r="B42" s="9" t="s">
        <v>83</v>
      </c>
      <c r="C42" s="26">
        <f>269506.7+6762.3</f>
        <v>276269</v>
      </c>
      <c r="D42" s="26">
        <v>73626.899999999994</v>
      </c>
      <c r="E42" s="26">
        <f t="shared" si="10"/>
        <v>73584.899999999994</v>
      </c>
      <c r="F42" s="24">
        <f>23444+1084.3</f>
        <v>24528.3</v>
      </c>
      <c r="G42" s="24">
        <f>23444+1084.3</f>
        <v>24528.3</v>
      </c>
      <c r="H42" s="24">
        <f>23444+1084.3</f>
        <v>24528.3</v>
      </c>
      <c r="I42" s="44"/>
      <c r="J42" s="45"/>
      <c r="K42" s="45"/>
      <c r="L42" s="45"/>
      <c r="M42" s="45"/>
      <c r="N42" s="45"/>
      <c r="O42" s="45"/>
    </row>
    <row r="43" spans="1:15" ht="18.75" customHeight="1">
      <c r="A43" s="12"/>
      <c r="B43" s="9" t="s">
        <v>82</v>
      </c>
      <c r="C43" s="26">
        <f>13532+325</f>
        <v>13857</v>
      </c>
      <c r="D43" s="26">
        <v>7865.8</v>
      </c>
      <c r="E43" s="26">
        <f t="shared" si="10"/>
        <v>0</v>
      </c>
      <c r="F43" s="24"/>
      <c r="G43" s="24"/>
      <c r="H43" s="24"/>
      <c r="I43" s="44"/>
      <c r="J43" s="45"/>
      <c r="K43" s="45"/>
      <c r="L43" s="45"/>
      <c r="M43" s="45"/>
      <c r="N43" s="45"/>
      <c r="O43" s="45"/>
    </row>
    <row r="44" spans="1:15" ht="15.75">
      <c r="A44" s="12"/>
      <c r="B44" s="18" t="s">
        <v>60</v>
      </c>
      <c r="C44" s="26">
        <v>3500</v>
      </c>
      <c r="D44" s="26">
        <v>2391.4</v>
      </c>
      <c r="E44" s="26">
        <f t="shared" si="10"/>
        <v>2501.5</v>
      </c>
      <c r="F44" s="24"/>
      <c r="G44" s="24">
        <v>2413</v>
      </c>
      <c r="H44" s="24">
        <f>28.5+60</f>
        <v>88.5</v>
      </c>
      <c r="I44" s="44"/>
      <c r="J44" s="45"/>
      <c r="K44" s="45"/>
      <c r="L44" s="45"/>
      <c r="M44" s="45"/>
      <c r="N44" s="45"/>
      <c r="O44" s="45"/>
    </row>
    <row r="45" spans="1:15" ht="15.75">
      <c r="A45" s="12"/>
      <c r="B45" s="18" t="s">
        <v>86</v>
      </c>
      <c r="C45" s="26">
        <v>103207</v>
      </c>
      <c r="D45" s="26"/>
      <c r="E45" s="26">
        <f t="shared" si="10"/>
        <v>5511.5</v>
      </c>
      <c r="F45" s="24"/>
      <c r="G45" s="24">
        <f>142.3+1837.8</f>
        <v>1980.1</v>
      </c>
      <c r="H45" s="24">
        <v>3531.4</v>
      </c>
      <c r="I45" s="44"/>
      <c r="J45" s="45"/>
      <c r="K45" s="45"/>
      <c r="L45" s="45"/>
      <c r="M45" s="45"/>
      <c r="N45" s="45"/>
      <c r="O45" s="45"/>
    </row>
    <row r="46" spans="1:15" ht="37.5" customHeight="1">
      <c r="A46" s="14">
        <v>3</v>
      </c>
      <c r="B46" s="10" t="s">
        <v>57</v>
      </c>
      <c r="C46" s="26"/>
      <c r="D46" s="26">
        <f t="shared" si="6"/>
        <v>0</v>
      </c>
      <c r="E46" s="26">
        <f t="shared" si="10"/>
        <v>0</v>
      </c>
      <c r="F46" s="26"/>
      <c r="G46" s="26"/>
      <c r="H46" s="26"/>
      <c r="I46" s="44"/>
      <c r="J46" s="45"/>
      <c r="K46" s="45"/>
      <c r="L46" s="45"/>
      <c r="M46" s="45"/>
      <c r="N46" s="45"/>
      <c r="O46" s="45"/>
    </row>
    <row r="47" spans="1:15" ht="21" customHeight="1">
      <c r="A47" s="14">
        <v>4</v>
      </c>
      <c r="B47" s="10" t="s">
        <v>34</v>
      </c>
      <c r="C47" s="26">
        <f>13770+2500+94187+16446</f>
        <v>126903</v>
      </c>
      <c r="D47" s="26">
        <v>29327.9</v>
      </c>
      <c r="E47" s="26">
        <f t="shared" si="10"/>
        <v>50988.400000000009</v>
      </c>
      <c r="F47" s="40">
        <f>9.9+8640.2+247.8+459.9+260.4</f>
        <v>9618.1999999999989</v>
      </c>
      <c r="G47" s="40">
        <f>19.7+8797+254.3+470.7+267+467</f>
        <v>10275.700000000001</v>
      </c>
      <c r="H47" s="40">
        <f>13.2+28597.4+624+1255.4+604.5</f>
        <v>31094.500000000004</v>
      </c>
      <c r="I47" s="44"/>
      <c r="J47" s="45"/>
      <c r="K47" s="45"/>
      <c r="L47" s="45"/>
      <c r="M47" s="45"/>
      <c r="N47" s="45"/>
    </row>
    <row r="48" spans="1:15" ht="16.5" customHeight="1">
      <c r="A48" s="12"/>
      <c r="B48" s="15" t="s">
        <v>35</v>
      </c>
      <c r="C48" s="25">
        <f>C47+C15</f>
        <v>1163007</v>
      </c>
      <c r="D48" s="25">
        <f t="shared" ref="D48:E48" si="11">D47+D15</f>
        <v>213441.59999999998</v>
      </c>
      <c r="E48" s="25">
        <f t="shared" si="11"/>
        <v>314495</v>
      </c>
      <c r="F48" s="25">
        <f>F47+F15</f>
        <v>70081.899999999994</v>
      </c>
      <c r="G48" s="25">
        <f>G47+G15</f>
        <v>78413.5</v>
      </c>
      <c r="H48" s="25">
        <f>H47+H15</f>
        <v>165999.60000000003</v>
      </c>
      <c r="I48" s="44"/>
      <c r="J48" s="45"/>
      <c r="K48" s="45"/>
      <c r="L48" s="45"/>
      <c r="M48" s="45"/>
      <c r="N48" s="45"/>
    </row>
    <row r="49" spans="1:14" ht="16.5" customHeight="1">
      <c r="A49" s="36"/>
      <c r="B49" s="37"/>
      <c r="C49" s="38"/>
      <c r="D49" s="38"/>
      <c r="E49" s="38"/>
      <c r="F49" s="38"/>
      <c r="G49" s="38"/>
      <c r="H49" s="38"/>
      <c r="I49" s="44"/>
      <c r="J49" s="45"/>
      <c r="K49" s="45"/>
      <c r="L49" s="45"/>
      <c r="M49" s="45"/>
      <c r="N49" s="45"/>
    </row>
    <row r="50" spans="1:14" ht="16.5" customHeight="1">
      <c r="B50" s="16" t="s">
        <v>17</v>
      </c>
      <c r="F50" s="42"/>
      <c r="G50" s="19"/>
      <c r="H50" s="19"/>
      <c r="I50" s="45"/>
      <c r="J50" s="45"/>
      <c r="K50" s="45"/>
      <c r="L50" s="45"/>
      <c r="M50" s="45"/>
      <c r="N50" s="45"/>
    </row>
    <row r="51" spans="1:14" ht="16.5" customHeight="1">
      <c r="B51" s="16" t="s">
        <v>18</v>
      </c>
      <c r="C51" s="31"/>
      <c r="D51" s="31"/>
      <c r="I51" s="45"/>
      <c r="J51" s="45"/>
      <c r="K51" s="45"/>
      <c r="L51" s="45"/>
      <c r="M51" s="45"/>
      <c r="N51" s="45"/>
    </row>
  </sheetData>
  <mergeCells count="10">
    <mergeCell ref="B14:H14"/>
    <mergeCell ref="B7:H7"/>
    <mergeCell ref="B3:H3"/>
    <mergeCell ref="B2:H2"/>
    <mergeCell ref="A5:A6"/>
    <mergeCell ref="B5:B6"/>
    <mergeCell ref="C5:C6"/>
    <mergeCell ref="F5:H5"/>
    <mergeCell ref="D5:D6"/>
    <mergeCell ref="E5:E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2022-07-12T11:55:07Z</cp:lastPrinted>
  <dcterms:created xsi:type="dcterms:W3CDTF">2017-03-27T04:35:45Z</dcterms:created>
  <dcterms:modified xsi:type="dcterms:W3CDTF">2022-07-12T11:58:07Z</dcterms:modified>
</cp:coreProperties>
</file>