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350" activeTab="1"/>
  </bookViews>
  <sheets>
    <sheet name="пояснительная" sheetId="1" r:id="rId1"/>
    <sheet name="отчет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3" i="1" l="1"/>
  <c r="H19" i="2"/>
  <c r="G37" i="2"/>
  <c r="D48" i="2"/>
  <c r="D33" i="2"/>
  <c r="D15" i="2"/>
  <c r="I11" i="1"/>
  <c r="I10" i="1"/>
  <c r="H47" i="2"/>
  <c r="H21" i="2"/>
  <c r="H20" i="2"/>
  <c r="H17" i="2"/>
  <c r="G47" i="2"/>
  <c r="G17" i="2"/>
  <c r="F47" i="2"/>
  <c r="E22" i="2"/>
  <c r="C22" i="2" s="1"/>
  <c r="E6" i="1"/>
  <c r="I26" i="1"/>
  <c r="I34" i="1"/>
  <c r="I48" i="1"/>
  <c r="I44" i="1"/>
  <c r="I43" i="1"/>
  <c r="I35" i="1"/>
  <c r="I17" i="1"/>
  <c r="I21" i="1"/>
  <c r="I20" i="1"/>
  <c r="I19" i="1"/>
  <c r="I71" i="1"/>
  <c r="I73" i="1"/>
  <c r="I72" i="1"/>
  <c r="I41" i="1"/>
  <c r="H37" i="2"/>
  <c r="H26" i="2"/>
  <c r="H27" i="2"/>
  <c r="H30" i="2"/>
  <c r="H41" i="2"/>
  <c r="H42" i="2"/>
  <c r="G26" i="2"/>
  <c r="G29" i="2"/>
  <c r="G30" i="2"/>
  <c r="G41" i="2"/>
  <c r="G42" i="2"/>
  <c r="F37" i="2"/>
  <c r="F44" i="2"/>
  <c r="F26" i="2"/>
  <c r="F30" i="2"/>
  <c r="F41" i="2"/>
  <c r="F42" i="2"/>
  <c r="H11" i="2"/>
  <c r="G11" i="2"/>
  <c r="F11" i="2"/>
  <c r="C13" i="2"/>
  <c r="C17" i="2"/>
  <c r="C37" i="2"/>
  <c r="C30" i="2"/>
  <c r="C26" i="2"/>
  <c r="C29" i="2"/>
  <c r="C21" i="2"/>
  <c r="C20" i="2"/>
  <c r="C19" i="2"/>
  <c r="C18" i="2"/>
  <c r="C43" i="2"/>
  <c r="H33" i="2" l="1"/>
  <c r="E17" i="2"/>
  <c r="H25" i="2"/>
  <c r="G33" i="2"/>
  <c r="E43" i="2"/>
  <c r="F33" i="2"/>
  <c r="F25" i="2"/>
  <c r="G25" i="2"/>
  <c r="F16" i="2"/>
  <c r="H16" i="2"/>
  <c r="E18" i="2"/>
  <c r="E19" i="2"/>
  <c r="E20" i="2"/>
  <c r="E21" i="2"/>
  <c r="E23" i="2"/>
  <c r="C23" i="2" s="1"/>
  <c r="E24" i="2"/>
  <c r="C24" i="2" s="1"/>
  <c r="E27" i="2"/>
  <c r="E28" i="2"/>
  <c r="E29" i="2"/>
  <c r="E31" i="2"/>
  <c r="E32" i="2"/>
  <c r="C32" i="2" s="1"/>
  <c r="E34" i="2"/>
  <c r="C34" i="2" s="1"/>
  <c r="E35" i="2"/>
  <c r="E36" i="2"/>
  <c r="C36" i="2" s="1"/>
  <c r="E38" i="2"/>
  <c r="E39" i="2"/>
  <c r="C39" i="2" s="1"/>
  <c r="E40" i="2"/>
  <c r="E44" i="2"/>
  <c r="E45" i="2"/>
  <c r="E46" i="2"/>
  <c r="C46" i="2" s="1"/>
  <c r="G13" i="2"/>
  <c r="H13" i="2"/>
  <c r="F13" i="2"/>
  <c r="E11" i="2"/>
  <c r="E8" i="2"/>
  <c r="E47" i="2" l="1"/>
  <c r="G16" i="2"/>
  <c r="E37" i="2"/>
  <c r="C33" i="2" s="1"/>
  <c r="E26" i="2"/>
  <c r="C25" i="2" s="1"/>
  <c r="C16" i="2"/>
  <c r="E30" i="2"/>
  <c r="E41" i="2"/>
  <c r="E42" i="2"/>
  <c r="E16" i="2"/>
  <c r="C15" i="2" l="1"/>
  <c r="E33" i="2"/>
  <c r="E25" i="2"/>
  <c r="G9" i="1"/>
  <c r="E13" i="2" l="1"/>
  <c r="F15" i="2" l="1"/>
  <c r="G15" i="2"/>
  <c r="G48" i="2" s="1"/>
  <c r="H15" i="2"/>
  <c r="H48" i="2" s="1"/>
  <c r="E15" i="2" l="1"/>
  <c r="C48" i="2" s="1"/>
  <c r="F48" i="2"/>
  <c r="E48" i="2" l="1"/>
</calcChain>
</file>

<file path=xl/sharedStrings.xml><?xml version="1.0" encoding="utf-8"?>
<sst xmlns="http://schemas.openxmlformats.org/spreadsheetml/2006/main" count="187" uniqueCount="138">
  <si>
    <t>Управления образования г. Алматы</t>
  </si>
  <si>
    <t xml:space="preserve">из бюджета </t>
  </si>
  <si>
    <t>а) оплата труда-</t>
  </si>
  <si>
    <t xml:space="preserve">б) компенсационные выплаты – </t>
  </si>
  <si>
    <t xml:space="preserve">2. Коммунальные услуги (151,152) - </t>
  </si>
  <si>
    <t xml:space="preserve">-отопление - </t>
  </si>
  <si>
    <t xml:space="preserve"> -горячая вода – </t>
  </si>
  <si>
    <t xml:space="preserve"> -холодная вода - </t>
  </si>
  <si>
    <t xml:space="preserve"> -отведение сточных вод – </t>
  </si>
  <si>
    <t xml:space="preserve"> -электроэнергия – </t>
  </si>
  <si>
    <t xml:space="preserve">3. приобретение хоз.товаров и инв. - </t>
  </si>
  <si>
    <t xml:space="preserve">Приобретение прочих запасов (149): </t>
  </si>
  <si>
    <t xml:space="preserve"> -транспортные услуги для перевозки учащихся 11 классов: на ЕНТ и Жас Тулек – </t>
  </si>
  <si>
    <t xml:space="preserve">  финансовые услуги банка за перечисление зарплаты на карт-счета составляют –</t>
  </si>
  <si>
    <t xml:space="preserve"> - охранно-тревожная сигнализация- </t>
  </si>
  <si>
    <t xml:space="preserve"> - вывоз мусора -</t>
  </si>
  <si>
    <t xml:space="preserve"> -техобслуживание систем отопления – </t>
  </si>
  <si>
    <t>Директор</t>
  </si>
  <si>
    <t>Гл.бухгалтер:</t>
  </si>
  <si>
    <t>(тыс.тенге)</t>
  </si>
  <si>
    <t>Наименование</t>
  </si>
  <si>
    <t>Сумма доходов и расходов за  1 квартал</t>
  </si>
  <si>
    <t>в том</t>
  </si>
  <si>
    <t>ДОХОДЫ</t>
  </si>
  <si>
    <t>Финансирование из бюджета</t>
  </si>
  <si>
    <t>Поступление средств от спонсорской и благотворительной помощи</t>
  </si>
  <si>
    <t>Поступление средств от платных услуг</t>
  </si>
  <si>
    <t>ВСЕГО ДОХОДОВ</t>
  </si>
  <si>
    <t>РАСХОДЫ</t>
  </si>
  <si>
    <t>Оплата труда</t>
  </si>
  <si>
    <t>Компенсационные выплаты</t>
  </si>
  <si>
    <t>Социальный налог</t>
  </si>
  <si>
    <t xml:space="preserve">Социальные отчисления в гос. фонд соц. страхования </t>
  </si>
  <si>
    <t>Коммунальные услуги</t>
  </si>
  <si>
    <t>РАСХОДЫ  средств от платных услуг</t>
  </si>
  <si>
    <t>ВСЕГО РАСХОДОВ</t>
  </si>
  <si>
    <t>Средства по специальному счету (плата родителей за углубленное обучение по математике,</t>
  </si>
  <si>
    <t xml:space="preserve">                              Пояснительная записка</t>
  </si>
  <si>
    <t>В каждом классе  имеется диспенсер, по мере потребности они</t>
  </si>
  <si>
    <t xml:space="preserve"> обеспечиваются бутилированной питьевой водой и одноразовыми стаканами.</t>
  </si>
  <si>
    <t xml:space="preserve">Средства от спонсорской и благотворительной помощи были использованы на: </t>
  </si>
  <si>
    <t xml:space="preserve"> - Детям (        уч-ся) из малообеспеченных семей за счет средств фонда всеобуча организовано</t>
  </si>
  <si>
    <t xml:space="preserve"> бесплатное питание </t>
  </si>
  <si>
    <t>Оплата транспортных услуг</t>
  </si>
  <si>
    <t>Комплексная система безопасности</t>
  </si>
  <si>
    <t xml:space="preserve">Затраты Фонда всеобщего обязательного среднего образования </t>
  </si>
  <si>
    <t>Оплата услуг связи</t>
  </si>
  <si>
    <t>Приобретение хозяйственных товаров</t>
  </si>
  <si>
    <t>Приобретение канцелярских товаров</t>
  </si>
  <si>
    <t xml:space="preserve">Командировки и служебные разъезды </t>
  </si>
  <si>
    <t>Приобретение медикаментов</t>
  </si>
  <si>
    <t>№</t>
  </si>
  <si>
    <t>(наименование организации образования)</t>
  </si>
  <si>
    <t>Приобретение спортивных товаров</t>
  </si>
  <si>
    <t>Фонд заработной платы с учетом налогов и ком-х выплат, в том числе:</t>
  </si>
  <si>
    <t>РАСХОДЫ бюджетных средств:</t>
  </si>
  <si>
    <t xml:space="preserve">Оплата прочих услуг и работ, в том числе: </t>
  </si>
  <si>
    <t>РАСХОДЫ средств от спонсорской и благотворительной помощи</t>
  </si>
  <si>
    <t>Текущий ремонт помещений</t>
  </si>
  <si>
    <t>Текущий ремонт оборудования</t>
  </si>
  <si>
    <t>Прочие расходы и затраты</t>
  </si>
  <si>
    <t>Приобретение продуктов питания</t>
  </si>
  <si>
    <t>Приобретение прочих запасов</t>
  </si>
  <si>
    <t>Приобретение прочих запасов и инвентаря, в том числе:</t>
  </si>
  <si>
    <t>Прочие услуги и работы</t>
  </si>
  <si>
    <r>
      <rPr>
        <b/>
        <sz val="10"/>
        <color theme="1"/>
        <rFont val="Times New Roman"/>
        <family val="1"/>
        <charset val="204"/>
      </rPr>
      <t>9.Прочие текущие затраты (спец 169):</t>
    </r>
    <r>
      <rPr>
        <sz val="10"/>
        <color theme="1"/>
        <rFont val="Times New Roman"/>
        <family val="1"/>
        <charset val="204"/>
      </rPr>
      <t xml:space="preserve"> -Бутылированная питьевая вода приобретена на сумму – </t>
    </r>
  </si>
  <si>
    <t xml:space="preserve"> казахскому и английскому языкам) были направлены на (расписать расходы).  - </t>
  </si>
  <si>
    <t xml:space="preserve">(расписать расходы). – </t>
  </si>
  <si>
    <t xml:space="preserve"> (152)(  телефон, интернет и т.д.)</t>
  </si>
  <si>
    <t>4. Оплата услуг связи</t>
  </si>
  <si>
    <t xml:space="preserve">5. Оплата транспортных услуг(153): </t>
  </si>
  <si>
    <t>7. Командировки и служебные разъезды (161,162)</t>
  </si>
  <si>
    <t>8. Затраты Фонда всеобщего обязательного среднего образования (163): -</t>
  </si>
  <si>
    <t>6. Оплата прочих услуг и работ (159) составило:</t>
  </si>
  <si>
    <t>и т.д.</t>
  </si>
  <si>
    <t xml:space="preserve">степендий - отличникам учебы из многодетных  малообеспеченных семей </t>
  </si>
  <si>
    <t>ГККП "Алматинский казахский государственный гуманитарно-педагогический колледж № 1"</t>
  </si>
  <si>
    <t>ОСМС</t>
  </si>
  <si>
    <t xml:space="preserve">Остаток по госзаказу на начало года </t>
  </si>
  <si>
    <t xml:space="preserve">Остаток по платным услугам на начало года </t>
  </si>
  <si>
    <t>ПитаниеППЗ</t>
  </si>
  <si>
    <t xml:space="preserve">Компенсация за проезд </t>
  </si>
  <si>
    <t>Стипендия</t>
  </si>
  <si>
    <t>г.Алматы, улица Шемякина 131</t>
  </si>
  <si>
    <t>Местонахождение организации</t>
  </si>
  <si>
    <t>Приобретение ОС, УМЛ</t>
  </si>
  <si>
    <t xml:space="preserve"> - заправка картриджей</t>
  </si>
  <si>
    <t xml:space="preserve"> - техподдержка сайта</t>
  </si>
  <si>
    <t xml:space="preserve"> -хозтовары – </t>
  </si>
  <si>
    <t xml:space="preserve"> - Стипендия </t>
  </si>
  <si>
    <t xml:space="preserve"> - Питание ППЗ</t>
  </si>
  <si>
    <t>тыс.тенге</t>
  </si>
  <si>
    <t xml:space="preserve">1. Фонд заработной платы с учетом налогов и компен-х выплат: </t>
  </si>
  <si>
    <t xml:space="preserve"> из них</t>
  </si>
  <si>
    <t xml:space="preserve">г) социальный налог –  </t>
  </si>
  <si>
    <t>д) социальные отчисления в гос.фонд соц. страхования -</t>
  </si>
  <si>
    <t>е) ОСМС</t>
  </si>
  <si>
    <t xml:space="preserve">в) сттимулирующие выплаты  – </t>
  </si>
  <si>
    <t xml:space="preserve">Компенсация за питание , обмундирование, проездной  детям-сиротам </t>
  </si>
  <si>
    <t xml:space="preserve"> - Компенсация за питание  и проездной билет детям-сиротам</t>
  </si>
  <si>
    <t xml:space="preserve"> -кабель для интерактивной доски</t>
  </si>
  <si>
    <t xml:space="preserve"> -набор элетрика, сантехника</t>
  </si>
  <si>
    <t xml:space="preserve"> -ГСМ  </t>
  </si>
  <si>
    <t xml:space="preserve"> - консультационные услуги по госзакупкам</t>
  </si>
  <si>
    <t xml:space="preserve"> - изготовление банера</t>
  </si>
  <si>
    <t>Мендгазиева М.</t>
  </si>
  <si>
    <t>Ажибаева А.</t>
  </si>
  <si>
    <t>План на 2021 год</t>
  </si>
  <si>
    <t>ОТЧЕТ О ДОХОДАХ И РАСХОДАХ за 2 квартал 2021 года</t>
  </si>
  <si>
    <t>Сумма доходов и расходов за  2 квартал</t>
  </si>
  <si>
    <t>апрель</t>
  </si>
  <si>
    <t>май</t>
  </si>
  <si>
    <t>июнь</t>
  </si>
  <si>
    <t>I.Доходы за 2 квартал 2021 года составили ___________, из них:</t>
  </si>
  <si>
    <t xml:space="preserve"> -ящик для писем</t>
  </si>
  <si>
    <t>10.Учебно-методическая литература</t>
  </si>
  <si>
    <t xml:space="preserve"> -полиграфические услуги</t>
  </si>
  <si>
    <t xml:space="preserve"> - отчисление 5% части чистого дохода </t>
  </si>
  <si>
    <t xml:space="preserve"> -дизайнерские услуги</t>
  </si>
  <si>
    <t xml:space="preserve"> - ЧленскийПитание ППЗ</t>
  </si>
  <si>
    <t xml:space="preserve"> взнос в Ассоциацию колледжей </t>
  </si>
  <si>
    <t xml:space="preserve"> - Издание очерка о колледже в журнале "Мура"</t>
  </si>
  <si>
    <t xml:space="preserve"> -изготовление бланка диплома - </t>
  </si>
  <si>
    <t xml:space="preserve"> -лопата</t>
  </si>
  <si>
    <t xml:space="preserve"> -замена масла в авто -</t>
  </si>
  <si>
    <t xml:space="preserve"> -стремянка</t>
  </si>
  <si>
    <t xml:space="preserve"> -национальные костюмы </t>
  </si>
  <si>
    <t xml:space="preserve"> - Участие на семинаре </t>
  </si>
  <si>
    <t xml:space="preserve"> - Возврат в бюджет с-но представления прокуратуры </t>
  </si>
  <si>
    <t xml:space="preserve"> -канцелярские товары</t>
  </si>
  <si>
    <t xml:space="preserve"> - изготовление печати</t>
  </si>
  <si>
    <t xml:space="preserve"> -транформатор тока</t>
  </si>
  <si>
    <t xml:space="preserve"> - оформление кабинетов </t>
  </si>
  <si>
    <t xml:space="preserve"> - издание в журнале "Современное образование"</t>
  </si>
  <si>
    <t xml:space="preserve">II.Расходы за 2 квартал составили </t>
  </si>
  <si>
    <t>2 квартал по ГККП "Алматинский казахский государственынй гуманитарно-педагогический колледж № 1"</t>
  </si>
  <si>
    <t xml:space="preserve"> -журналы, зачетные книжки, студбилеты </t>
  </si>
  <si>
    <t>в том числе отпускные за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</si>
</sst>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"/>
    <numFmt numFmtId="166" formatCode="_-* #,##0.0_р_._-;\-* #,##0.0_р_._-;_-* &quot;-&quot;?_р_._-;_-@_-"/>
    <numFmt numFmtId="167" formatCode="_-* #,##0.0\ _₽_-;\-* #,##0.0\ _₽_-;_-* &quot;-&quot;?\ _₽_-;_-@_-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 vertical="top" wrapText="1"/>
    </xf>
    <xf numFmtId="0" fontId="5" fillId="0" borderId="6" xfId="0" applyFont="1" applyBorder="1"/>
    <xf numFmtId="0" fontId="8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vertical="top"/>
    </xf>
    <xf numFmtId="0" fontId="8" fillId="3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10" fillId="2" borderId="6" xfId="0" applyFont="1" applyFill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166" fontId="18" fillId="2" borderId="6" xfId="1" applyNumberFormat="1" applyFont="1" applyFill="1" applyBorder="1" applyAlignment="1">
      <alignment horizontal="center" vertical="center" wrapText="1"/>
    </xf>
    <xf numFmtId="166" fontId="18" fillId="2" borderId="6" xfId="1" applyNumberFormat="1" applyFont="1" applyFill="1" applyBorder="1" applyAlignment="1">
      <alignment horizontal="center"/>
    </xf>
    <xf numFmtId="166" fontId="18" fillId="2" borderId="6" xfId="1" applyNumberFormat="1" applyFont="1" applyFill="1" applyBorder="1" applyAlignment="1">
      <alignment horizontal="center" vertical="top" wrapText="1"/>
    </xf>
    <xf numFmtId="165" fontId="17" fillId="2" borderId="6" xfId="1" applyNumberFormat="1" applyFont="1" applyFill="1" applyBorder="1" applyAlignment="1">
      <alignment horizontal="center" vertical="top" wrapText="1"/>
    </xf>
    <xf numFmtId="165" fontId="17" fillId="0" borderId="6" xfId="1" applyNumberFormat="1" applyFont="1" applyBorder="1" applyAlignment="1">
      <alignment horizontal="center" vertical="center" wrapText="1"/>
    </xf>
    <xf numFmtId="165" fontId="19" fillId="2" borderId="6" xfId="0" applyNumberFormat="1" applyFont="1" applyFill="1" applyBorder="1" applyAlignment="1">
      <alignment horizontal="center" vertical="top" wrapText="1"/>
    </xf>
    <xf numFmtId="165" fontId="20" fillId="2" borderId="6" xfId="0" applyNumberFormat="1" applyFont="1" applyFill="1" applyBorder="1" applyAlignment="1">
      <alignment horizontal="center" vertical="top" wrapText="1"/>
    </xf>
    <xf numFmtId="166" fontId="19" fillId="2" borderId="6" xfId="1" applyNumberFormat="1" applyFont="1" applyFill="1" applyBorder="1" applyAlignment="1"/>
    <xf numFmtId="0" fontId="16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vertical="top" wrapText="1"/>
    </xf>
    <xf numFmtId="165" fontId="1" fillId="0" borderId="0" xfId="0" applyNumberFormat="1" applyFont="1"/>
    <xf numFmtId="0" fontId="21" fillId="0" borderId="0" xfId="0" applyFont="1"/>
    <xf numFmtId="166" fontId="18" fillId="2" borderId="6" xfId="1" applyNumberFormat="1" applyFont="1" applyFill="1" applyBorder="1" applyAlignment="1">
      <alignment horizontal="center" vertical="center"/>
    </xf>
    <xf numFmtId="166" fontId="16" fillId="2" borderId="6" xfId="1" applyNumberFormat="1" applyFont="1" applyFill="1" applyBorder="1" applyAlignme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8" fillId="3" borderId="0" xfId="0" applyFont="1" applyFill="1" applyBorder="1" applyAlignment="1">
      <alignment horizontal="center" vertical="center" wrapText="1"/>
    </xf>
    <xf numFmtId="165" fontId="17" fillId="0" borderId="0" xfId="1" applyNumberFormat="1" applyFont="1" applyBorder="1" applyAlignment="1">
      <alignment horizontal="center" vertical="center" wrapText="1"/>
    </xf>
    <xf numFmtId="167" fontId="1" fillId="0" borderId="0" xfId="0" applyNumberFormat="1" applyFont="1"/>
    <xf numFmtId="165" fontId="18" fillId="2" borderId="6" xfId="0" applyNumberFormat="1" applyFont="1" applyFill="1" applyBorder="1" applyAlignment="1">
      <alignment horizontal="center" vertical="top" wrapText="1"/>
    </xf>
    <xf numFmtId="165" fontId="4" fillId="2" borderId="0" xfId="0" applyNumberFormat="1" applyFont="1" applyFill="1"/>
    <xf numFmtId="166" fontId="22" fillId="0" borderId="0" xfId="0" applyNumberFormat="1" applyFont="1"/>
    <xf numFmtId="165" fontId="2" fillId="0" borderId="0" xfId="0" applyNumberFormat="1" applyFont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7" fontId="23" fillId="0" borderId="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opLeftCell="A59" workbookViewId="0">
      <selection activeCell="I76" sqref="I76"/>
    </sheetView>
  </sheetViews>
  <sheetFormatPr defaultColWidth="9.140625" defaultRowHeight="15.75" x14ac:dyDescent="0.25"/>
  <cols>
    <col min="1" max="12" width="9.140625" style="1"/>
    <col min="13" max="13" width="9.140625" style="1" customWidth="1"/>
    <col min="14" max="16384" width="9.140625" style="1"/>
  </cols>
  <sheetData>
    <row r="1" spans="1:14" x14ac:dyDescent="0.25">
      <c r="A1" s="6" t="s">
        <v>37</v>
      </c>
      <c r="B1" s="6"/>
      <c r="C1" s="6"/>
      <c r="D1" s="6"/>
      <c r="E1" s="6"/>
      <c r="F1" s="6"/>
      <c r="G1" s="3"/>
      <c r="H1" s="3"/>
      <c r="I1" s="4"/>
      <c r="J1" s="4"/>
      <c r="K1" s="2"/>
      <c r="L1" s="2"/>
      <c r="M1" s="2"/>
      <c r="N1" s="2"/>
    </row>
    <row r="2" spans="1:14" x14ac:dyDescent="0.25">
      <c r="A2" s="35" t="s">
        <v>135</v>
      </c>
      <c r="B2" s="35"/>
      <c r="C2" s="35"/>
      <c r="D2" s="35"/>
      <c r="E2" s="35"/>
      <c r="F2" s="35"/>
      <c r="G2" s="3"/>
      <c r="H2" s="3"/>
      <c r="I2" s="4"/>
      <c r="J2" s="4"/>
      <c r="K2" s="4"/>
      <c r="L2" s="4"/>
      <c r="M2" s="4"/>
      <c r="N2" s="2"/>
    </row>
    <row r="3" spans="1:14" x14ac:dyDescent="0.25">
      <c r="A3" s="3"/>
      <c r="B3" s="3"/>
      <c r="C3" s="3" t="s">
        <v>0</v>
      </c>
      <c r="D3" s="4"/>
      <c r="E3" s="3"/>
      <c r="F3" s="3"/>
      <c r="G3" s="3"/>
      <c r="H3" s="3"/>
      <c r="I3" s="4"/>
      <c r="J3" s="4"/>
      <c r="K3" s="2"/>
      <c r="L3" s="2"/>
      <c r="M3" s="2"/>
      <c r="N3" s="2"/>
    </row>
    <row r="4" spans="1:14" x14ac:dyDescent="0.25">
      <c r="A4" s="3" t="s">
        <v>84</v>
      </c>
      <c r="B4" s="3"/>
      <c r="C4" s="3"/>
      <c r="D4" s="32" t="s">
        <v>83</v>
      </c>
      <c r="E4" s="32"/>
      <c r="F4" s="32"/>
      <c r="G4" s="3"/>
      <c r="H4" s="3"/>
      <c r="I4" s="4"/>
      <c r="J4" s="4"/>
      <c r="K4" s="2"/>
      <c r="L4" s="2"/>
      <c r="M4" s="2"/>
      <c r="N4" s="2"/>
    </row>
    <row r="5" spans="1:14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</row>
    <row r="6" spans="1:14" x14ac:dyDescent="0.25">
      <c r="A6" s="3" t="s">
        <v>113</v>
      </c>
      <c r="B6" s="4"/>
      <c r="C6" s="4"/>
      <c r="D6" s="4"/>
      <c r="E6" s="5">
        <f>32695.9+E7</f>
        <v>276708</v>
      </c>
      <c r="F6" s="5" t="s">
        <v>91</v>
      </c>
      <c r="G6" s="4"/>
      <c r="H6" s="4"/>
      <c r="I6" s="4"/>
      <c r="J6" s="4"/>
      <c r="K6" s="2"/>
      <c r="L6" s="2"/>
      <c r="M6" s="2"/>
      <c r="N6" s="2"/>
    </row>
    <row r="7" spans="1:14" x14ac:dyDescent="0.25">
      <c r="A7" s="3" t="s">
        <v>1</v>
      </c>
      <c r="B7" s="4"/>
      <c r="C7" s="5"/>
      <c r="D7" s="4"/>
      <c r="E7" s="5">
        <v>244012.1</v>
      </c>
      <c r="F7" s="5" t="s">
        <v>91</v>
      </c>
      <c r="G7" s="4"/>
      <c r="H7" s="4"/>
      <c r="I7" s="4"/>
      <c r="J7" s="4"/>
      <c r="K7" s="2"/>
      <c r="L7" s="2"/>
      <c r="M7" s="2"/>
      <c r="N7" s="2"/>
    </row>
    <row r="8" spans="1:14" x14ac:dyDescent="0.25">
      <c r="A8" s="3" t="s">
        <v>134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</row>
    <row r="9" spans="1:14" x14ac:dyDescent="0.25">
      <c r="A9" s="3" t="s">
        <v>92</v>
      </c>
      <c r="B9" s="4"/>
      <c r="C9" s="4"/>
      <c r="D9" s="4"/>
      <c r="E9" s="4"/>
      <c r="F9" s="4"/>
      <c r="G9" s="5">
        <f>I10+I11+I13+I14+I15</f>
        <v>139629.70000000001</v>
      </c>
      <c r="H9" s="5" t="s">
        <v>93</v>
      </c>
      <c r="I9" s="4"/>
      <c r="J9" s="4"/>
      <c r="K9" s="2"/>
      <c r="L9" s="2"/>
      <c r="M9" s="2"/>
      <c r="N9" s="2"/>
    </row>
    <row r="10" spans="1:14" x14ac:dyDescent="0.25">
      <c r="A10" s="4" t="s">
        <v>2</v>
      </c>
      <c r="B10" s="4"/>
      <c r="C10" s="5" t="s">
        <v>137</v>
      </c>
      <c r="D10" s="4"/>
      <c r="E10" s="4"/>
      <c r="F10" s="4"/>
      <c r="G10" s="4"/>
      <c r="H10" s="4"/>
      <c r="I10" s="5">
        <f>20204.9+5232.1+20571.7+6487.7-257.2+19100.8+30251.5+5193.1+9375.6-1075</f>
        <v>115085.20000000001</v>
      </c>
      <c r="J10" s="5" t="s">
        <v>91</v>
      </c>
      <c r="K10" s="43"/>
      <c r="L10" s="2"/>
      <c r="M10" s="2"/>
      <c r="N10" s="2"/>
    </row>
    <row r="11" spans="1:14" x14ac:dyDescent="0.25">
      <c r="A11" s="4" t="s">
        <v>3</v>
      </c>
      <c r="B11" s="4"/>
      <c r="C11" s="4"/>
      <c r="D11" s="4"/>
      <c r="E11" s="4"/>
      <c r="F11" s="4"/>
      <c r="G11" s="4"/>
      <c r="H11" s="4"/>
      <c r="I11" s="41">
        <f>11632.3+1075+257.2</f>
        <v>12964.5</v>
      </c>
      <c r="J11" s="5" t="s">
        <v>91</v>
      </c>
      <c r="K11" s="2"/>
      <c r="L11" s="2"/>
      <c r="M11" s="2"/>
      <c r="N11" s="2"/>
    </row>
    <row r="12" spans="1:14" x14ac:dyDescent="0.25">
      <c r="A12" s="4" t="s">
        <v>97</v>
      </c>
      <c r="B12" s="4"/>
      <c r="C12" s="4"/>
      <c r="D12" s="4"/>
      <c r="E12" s="4"/>
      <c r="F12" s="4"/>
      <c r="G12" s="4"/>
      <c r="H12" s="4"/>
      <c r="I12" s="41">
        <v>0</v>
      </c>
      <c r="J12" s="5" t="s">
        <v>91</v>
      </c>
      <c r="K12" s="43"/>
      <c r="L12" s="2"/>
      <c r="M12" s="2"/>
      <c r="N12" s="2"/>
    </row>
    <row r="13" spans="1:14" x14ac:dyDescent="0.25">
      <c r="A13" s="4" t="s">
        <v>94</v>
      </c>
      <c r="B13" s="4"/>
      <c r="C13" s="4"/>
      <c r="D13" s="5"/>
      <c r="E13" s="4"/>
      <c r="F13" s="4"/>
      <c r="G13" s="4"/>
      <c r="H13" s="4"/>
      <c r="I13" s="5">
        <f>6528.6-205</f>
        <v>6323.6</v>
      </c>
      <c r="J13" s="5" t="s">
        <v>91</v>
      </c>
      <c r="K13" s="2"/>
      <c r="L13" s="2"/>
      <c r="M13" s="2"/>
      <c r="N13" s="2"/>
    </row>
    <row r="14" spans="1:14" x14ac:dyDescent="0.25">
      <c r="A14" s="4" t="s">
        <v>95</v>
      </c>
      <c r="B14" s="4"/>
      <c r="C14" s="4"/>
      <c r="D14" s="4"/>
      <c r="E14" s="4"/>
      <c r="F14" s="4"/>
      <c r="G14" s="4"/>
      <c r="H14" s="5"/>
      <c r="I14" s="5">
        <v>3170.3</v>
      </c>
      <c r="J14" s="5" t="s">
        <v>91</v>
      </c>
      <c r="K14" s="2"/>
      <c r="L14" s="2"/>
      <c r="M14" s="2"/>
      <c r="N14" s="2"/>
    </row>
    <row r="15" spans="1:14" x14ac:dyDescent="0.25">
      <c r="A15" s="4" t="s">
        <v>96</v>
      </c>
      <c r="B15" s="4"/>
      <c r="C15" s="4"/>
      <c r="D15" s="4"/>
      <c r="E15" s="4"/>
      <c r="F15" s="4"/>
      <c r="G15" s="4"/>
      <c r="H15" s="5"/>
      <c r="I15" s="5">
        <v>2086.1</v>
      </c>
      <c r="J15" s="5" t="s">
        <v>91</v>
      </c>
      <c r="K15" s="2"/>
      <c r="L15" s="2"/>
      <c r="M15" s="2"/>
      <c r="N15" s="2"/>
    </row>
    <row r="16" spans="1:14" x14ac:dyDescent="0.25">
      <c r="A16" s="3" t="s">
        <v>4</v>
      </c>
      <c r="B16" s="4"/>
      <c r="C16" s="4"/>
      <c r="D16" s="4"/>
      <c r="E16" s="5"/>
      <c r="F16" s="4"/>
      <c r="G16" s="4"/>
      <c r="H16" s="4"/>
      <c r="I16" s="5"/>
      <c r="J16" s="4"/>
      <c r="K16" s="2"/>
      <c r="L16" s="2"/>
      <c r="M16" s="2"/>
      <c r="N16" s="2"/>
    </row>
    <row r="17" spans="1:14" x14ac:dyDescent="0.25">
      <c r="A17" s="4" t="s">
        <v>5</v>
      </c>
      <c r="B17" s="4"/>
      <c r="C17" s="5"/>
      <c r="D17" s="4"/>
      <c r="E17" s="4"/>
      <c r="F17" s="4"/>
      <c r="G17" s="4"/>
      <c r="H17" s="4"/>
      <c r="I17" s="5">
        <f>632.3+480.6+3.4</f>
        <v>1116.3000000000002</v>
      </c>
      <c r="J17" s="5" t="s">
        <v>91</v>
      </c>
      <c r="K17" s="2"/>
      <c r="L17" s="2"/>
      <c r="M17" s="2"/>
      <c r="N17" s="2"/>
    </row>
    <row r="18" spans="1:14" x14ac:dyDescent="0.25">
      <c r="A18" s="4" t="s">
        <v>6</v>
      </c>
      <c r="B18" s="4"/>
      <c r="C18" s="4"/>
      <c r="D18" s="4"/>
      <c r="E18" s="4"/>
      <c r="F18" s="4"/>
      <c r="G18" s="4"/>
      <c r="H18" s="4"/>
      <c r="I18" s="5"/>
      <c r="J18" s="4"/>
      <c r="K18" s="2"/>
      <c r="L18" s="2"/>
      <c r="M18" s="2"/>
      <c r="N18" s="2"/>
    </row>
    <row r="19" spans="1:14" x14ac:dyDescent="0.25">
      <c r="A19" s="4" t="s">
        <v>7</v>
      </c>
      <c r="B19" s="4"/>
      <c r="C19" s="4"/>
      <c r="D19" s="4"/>
      <c r="E19" s="4"/>
      <c r="F19" s="4"/>
      <c r="G19" s="4"/>
      <c r="H19" s="4"/>
      <c r="I19" s="5">
        <f>20.8+11.8+62.1</f>
        <v>94.7</v>
      </c>
      <c r="J19" s="5" t="s">
        <v>91</v>
      </c>
      <c r="K19" s="2"/>
      <c r="L19" s="2"/>
      <c r="M19" s="2"/>
      <c r="N19" s="2"/>
    </row>
    <row r="20" spans="1:14" x14ac:dyDescent="0.25">
      <c r="A20" s="4" t="s">
        <v>8</v>
      </c>
      <c r="B20" s="4"/>
      <c r="C20" s="4"/>
      <c r="D20" s="4"/>
      <c r="E20" s="4"/>
      <c r="F20" s="4"/>
      <c r="G20" s="4"/>
      <c r="H20" s="4"/>
      <c r="I20" s="5">
        <f>9.1+5.2+27.2</f>
        <v>41.5</v>
      </c>
      <c r="J20" s="5" t="s">
        <v>91</v>
      </c>
      <c r="K20" s="2"/>
      <c r="L20" s="2"/>
      <c r="M20" s="2"/>
      <c r="N20" s="2"/>
    </row>
    <row r="21" spans="1:14" x14ac:dyDescent="0.25">
      <c r="A21" s="4" t="s">
        <v>9</v>
      </c>
      <c r="B21" s="4"/>
      <c r="C21" s="5"/>
      <c r="D21" s="4"/>
      <c r="E21" s="4"/>
      <c r="F21" s="4"/>
      <c r="G21" s="4"/>
      <c r="H21" s="4"/>
      <c r="I21" s="5">
        <f>197.6+96.9+59.7</f>
        <v>354.2</v>
      </c>
      <c r="J21" s="5" t="s">
        <v>91</v>
      </c>
      <c r="K21" s="2"/>
      <c r="L21" s="2"/>
      <c r="M21" s="2"/>
      <c r="N21" s="2"/>
    </row>
    <row r="22" spans="1:14" x14ac:dyDescent="0.25">
      <c r="A22" s="3" t="s">
        <v>10</v>
      </c>
      <c r="B22" s="4"/>
      <c r="C22" s="4"/>
      <c r="D22" s="4"/>
      <c r="E22" s="5"/>
      <c r="F22" s="4"/>
      <c r="G22" s="4"/>
      <c r="H22" s="4"/>
      <c r="I22" s="5"/>
      <c r="J22" s="4"/>
      <c r="K22" s="2"/>
      <c r="L22" s="2"/>
      <c r="M22" s="2"/>
      <c r="N22" s="2"/>
    </row>
    <row r="23" spans="1:14" x14ac:dyDescent="0.25">
      <c r="A23" s="4" t="s">
        <v>100</v>
      </c>
      <c r="B23" s="4"/>
      <c r="C23" s="4"/>
      <c r="D23" s="4"/>
      <c r="E23" s="4"/>
      <c r="F23" s="4"/>
      <c r="G23" s="4"/>
      <c r="H23" s="4"/>
      <c r="I23" s="5"/>
      <c r="J23" s="4" t="s">
        <v>91</v>
      </c>
      <c r="K23" s="2"/>
      <c r="L23" s="2"/>
      <c r="M23" s="2"/>
      <c r="N23" s="2"/>
    </row>
    <row r="24" spans="1:14" x14ac:dyDescent="0.25">
      <c r="A24" s="4" t="s">
        <v>131</v>
      </c>
      <c r="B24" s="4"/>
      <c r="C24" s="4"/>
      <c r="D24" s="5"/>
      <c r="E24" s="4"/>
      <c r="F24" s="4"/>
      <c r="G24" s="4"/>
      <c r="H24" s="4"/>
      <c r="I24" s="5">
        <v>30.9</v>
      </c>
      <c r="J24" s="5" t="s">
        <v>91</v>
      </c>
      <c r="K24" s="2"/>
      <c r="L24" s="2"/>
      <c r="M24" s="2"/>
      <c r="N24" s="2"/>
    </row>
    <row r="25" spans="1:14" x14ac:dyDescent="0.25">
      <c r="A25" s="4" t="s">
        <v>101</v>
      </c>
      <c r="B25" s="4"/>
      <c r="C25" s="4"/>
      <c r="D25" s="5"/>
      <c r="E25" s="4"/>
      <c r="F25" s="4"/>
      <c r="G25" s="4"/>
      <c r="H25" s="4"/>
      <c r="I25" s="5"/>
      <c r="J25" s="5" t="s">
        <v>91</v>
      </c>
      <c r="K25" s="2"/>
      <c r="L25" s="2"/>
      <c r="M25" s="2"/>
      <c r="N25" s="2"/>
    </row>
    <row r="26" spans="1:14" x14ac:dyDescent="0.25">
      <c r="A26" s="4" t="s">
        <v>88</v>
      </c>
      <c r="B26" s="4"/>
      <c r="C26" s="4"/>
      <c r="D26" s="5"/>
      <c r="E26" s="4"/>
      <c r="F26" s="4"/>
      <c r="G26" s="4"/>
      <c r="H26" s="4"/>
      <c r="I26" s="5">
        <f>12.3+15.4+35+46.8+23.2+82.4</f>
        <v>215.1</v>
      </c>
      <c r="J26" s="5" t="s">
        <v>91</v>
      </c>
      <c r="K26" s="2"/>
      <c r="L26" s="2"/>
      <c r="M26" s="2"/>
      <c r="N26" s="2"/>
    </row>
    <row r="27" spans="1:14" x14ac:dyDescent="0.25">
      <c r="A27" s="4" t="s">
        <v>123</v>
      </c>
      <c r="B27" s="4"/>
      <c r="C27" s="4"/>
      <c r="D27" s="5"/>
      <c r="E27" s="4"/>
      <c r="F27" s="4"/>
      <c r="G27" s="4"/>
      <c r="H27" s="4"/>
      <c r="I27" s="5">
        <v>29.1</v>
      </c>
      <c r="J27" s="4" t="s">
        <v>91</v>
      </c>
      <c r="K27" s="2"/>
      <c r="L27" s="2"/>
      <c r="M27" s="2"/>
      <c r="N27" s="2"/>
    </row>
    <row r="28" spans="1:14" ht="17.25" customHeight="1" x14ac:dyDescent="0.25">
      <c r="A28" s="4" t="s">
        <v>136</v>
      </c>
      <c r="B28" s="4"/>
      <c r="C28" s="4"/>
      <c r="D28" s="4"/>
      <c r="E28" s="4"/>
      <c r="F28" s="4"/>
      <c r="G28" s="4"/>
      <c r="H28" s="4"/>
      <c r="I28" s="5">
        <v>12</v>
      </c>
      <c r="J28" s="5" t="s">
        <v>91</v>
      </c>
      <c r="K28" s="2"/>
      <c r="L28" s="2"/>
      <c r="M28" s="2"/>
      <c r="N28" s="2"/>
    </row>
    <row r="29" spans="1:14" x14ac:dyDescent="0.25">
      <c r="A29" s="3" t="s">
        <v>11</v>
      </c>
      <c r="B29" s="4"/>
      <c r="C29" s="4"/>
      <c r="D29" s="4"/>
      <c r="E29" s="5"/>
      <c r="F29" s="4"/>
      <c r="G29" s="4"/>
      <c r="H29" s="4"/>
      <c r="I29" s="5"/>
      <c r="J29" s="4"/>
      <c r="K29" s="2"/>
      <c r="L29" s="2"/>
      <c r="M29" s="2"/>
      <c r="N29" s="2"/>
    </row>
    <row r="30" spans="1:14" x14ac:dyDescent="0.25">
      <c r="A30" s="4" t="s">
        <v>102</v>
      </c>
      <c r="B30" s="4"/>
      <c r="C30" s="4"/>
      <c r="D30" s="4"/>
      <c r="E30" s="4"/>
      <c r="F30" s="4"/>
      <c r="G30" s="4"/>
      <c r="H30" s="4"/>
      <c r="I30" s="5"/>
      <c r="J30" s="5" t="s">
        <v>91</v>
      </c>
      <c r="K30" s="2"/>
      <c r="L30" s="2"/>
      <c r="M30" s="2"/>
      <c r="N30" s="2"/>
    </row>
    <row r="31" spans="1:14" x14ac:dyDescent="0.25">
      <c r="A31" s="4" t="s">
        <v>114</v>
      </c>
      <c r="B31" s="4"/>
      <c r="C31" s="4"/>
      <c r="D31" s="4"/>
      <c r="E31" s="4"/>
      <c r="F31" s="4"/>
      <c r="G31" s="4"/>
      <c r="H31" s="4"/>
      <c r="I31" s="5">
        <v>26</v>
      </c>
      <c r="J31" s="5" t="s">
        <v>91</v>
      </c>
      <c r="K31" s="2"/>
      <c r="L31" s="2"/>
      <c r="M31" s="2"/>
      <c r="N31" s="2"/>
    </row>
    <row r="32" spans="1:14" x14ac:dyDescent="0.25">
      <c r="A32" s="4" t="s">
        <v>125</v>
      </c>
      <c r="B32" s="4"/>
      <c r="C32" s="4"/>
      <c r="D32" s="4"/>
      <c r="E32" s="4"/>
      <c r="F32" s="4"/>
      <c r="G32" s="4"/>
      <c r="H32" s="4"/>
      <c r="I32" s="5">
        <v>36.200000000000003</v>
      </c>
      <c r="J32" s="5" t="s">
        <v>91</v>
      </c>
      <c r="K32" s="2"/>
      <c r="L32" s="2"/>
      <c r="M32" s="2"/>
      <c r="N32" s="2"/>
    </row>
    <row r="33" spans="1:14" x14ac:dyDescent="0.25">
      <c r="A33" s="4" t="s">
        <v>126</v>
      </c>
      <c r="B33" s="4"/>
      <c r="C33" s="4"/>
      <c r="D33" s="4"/>
      <c r="E33" s="4"/>
      <c r="F33" s="4"/>
      <c r="G33" s="4"/>
      <c r="H33" s="4"/>
      <c r="I33" s="5">
        <v>1082</v>
      </c>
      <c r="J33" s="5" t="s">
        <v>91</v>
      </c>
      <c r="K33" s="2"/>
      <c r="L33" s="2"/>
      <c r="M33" s="2"/>
      <c r="N33" s="2"/>
    </row>
    <row r="34" spans="1:14" x14ac:dyDescent="0.25">
      <c r="A34" s="4" t="s">
        <v>129</v>
      </c>
      <c r="B34" s="4"/>
      <c r="C34" s="4"/>
      <c r="D34" s="4"/>
      <c r="E34" s="4"/>
      <c r="F34" s="4"/>
      <c r="G34" s="4"/>
      <c r="H34" s="4"/>
      <c r="I34" s="5">
        <f>51.2+3.6+15.3+34.4+404.1+12.3</f>
        <v>520.9</v>
      </c>
      <c r="J34" s="5" t="s">
        <v>91</v>
      </c>
      <c r="K34" s="2"/>
      <c r="L34" s="2"/>
      <c r="M34" s="2"/>
      <c r="N34" s="2"/>
    </row>
    <row r="35" spans="1:14" x14ac:dyDescent="0.25">
      <c r="A35" s="3" t="s">
        <v>69</v>
      </c>
      <c r="B35" s="4"/>
      <c r="C35" s="3" t="s">
        <v>68</v>
      </c>
      <c r="D35" s="4"/>
      <c r="E35" s="4"/>
      <c r="F35" s="4"/>
      <c r="G35" s="4"/>
      <c r="H35" s="4"/>
      <c r="I35" s="5">
        <f>127.4+127.2+127.2</f>
        <v>381.8</v>
      </c>
      <c r="J35" s="4" t="s">
        <v>91</v>
      </c>
      <c r="K35" s="2"/>
      <c r="L35" s="2"/>
      <c r="M35" s="2"/>
      <c r="N35" s="2"/>
    </row>
    <row r="36" spans="1:14" x14ac:dyDescent="0.25">
      <c r="A36" s="3" t="s">
        <v>70</v>
      </c>
      <c r="B36" s="4"/>
      <c r="C36" s="4"/>
      <c r="D36" s="4"/>
      <c r="E36" s="4"/>
      <c r="F36" s="4"/>
      <c r="G36" s="4"/>
      <c r="H36" s="4"/>
      <c r="I36" s="5"/>
      <c r="J36" s="4"/>
      <c r="K36" s="2"/>
      <c r="L36" s="2"/>
      <c r="M36" s="2"/>
      <c r="N36" s="2"/>
    </row>
    <row r="37" spans="1:14" x14ac:dyDescent="0.25">
      <c r="A37" s="4" t="s">
        <v>12</v>
      </c>
      <c r="B37" s="4"/>
      <c r="C37" s="4"/>
      <c r="D37" s="4"/>
      <c r="E37" s="4"/>
      <c r="F37" s="4"/>
      <c r="G37" s="4"/>
      <c r="H37" s="4"/>
      <c r="I37" s="5"/>
      <c r="J37" s="4"/>
      <c r="K37" s="2"/>
      <c r="L37" s="2"/>
      <c r="M37" s="2"/>
      <c r="N37" s="2"/>
    </row>
    <row r="38" spans="1:14" x14ac:dyDescent="0.25">
      <c r="A38" s="4" t="s">
        <v>38</v>
      </c>
      <c r="B38" s="4"/>
      <c r="C38" s="4"/>
      <c r="D38" s="4"/>
      <c r="E38" s="4"/>
      <c r="F38" s="4"/>
      <c r="G38" s="4"/>
      <c r="H38" s="4"/>
      <c r="I38" s="5"/>
      <c r="J38" s="4"/>
      <c r="K38" s="2"/>
      <c r="L38" s="2"/>
      <c r="M38" s="2"/>
      <c r="N38" s="2"/>
    </row>
    <row r="39" spans="1:14" x14ac:dyDescent="0.25">
      <c r="A39" s="4" t="s">
        <v>39</v>
      </c>
      <c r="B39" s="4"/>
      <c r="C39" s="4"/>
      <c r="D39" s="4"/>
      <c r="E39" s="4"/>
      <c r="F39" s="4"/>
      <c r="G39" s="4"/>
      <c r="H39" s="4"/>
      <c r="I39" s="5"/>
      <c r="J39" s="4"/>
      <c r="K39" s="2"/>
      <c r="L39" s="2"/>
      <c r="M39" s="2"/>
      <c r="N39" s="2"/>
    </row>
    <row r="40" spans="1:14" x14ac:dyDescent="0.25">
      <c r="A40" s="3" t="s">
        <v>73</v>
      </c>
      <c r="B40" s="4"/>
      <c r="C40" s="4"/>
      <c r="D40" s="4"/>
      <c r="E40" s="4"/>
      <c r="F40" s="4"/>
      <c r="G40" s="4"/>
      <c r="H40" s="5"/>
      <c r="I40" s="5"/>
      <c r="J40" s="4"/>
      <c r="K40" s="2"/>
      <c r="L40" s="2"/>
      <c r="M40" s="2"/>
      <c r="N40" s="2"/>
    </row>
    <row r="41" spans="1:14" x14ac:dyDescent="0.25">
      <c r="A41" s="4" t="s">
        <v>13</v>
      </c>
      <c r="B41" s="4"/>
      <c r="C41" s="4"/>
      <c r="D41" s="4"/>
      <c r="E41" s="4"/>
      <c r="F41" s="4"/>
      <c r="G41" s="4"/>
      <c r="H41" s="4"/>
      <c r="I41" s="5">
        <f>11.9+17.4+16.8</f>
        <v>46.099999999999994</v>
      </c>
      <c r="J41" s="5" t="s">
        <v>91</v>
      </c>
      <c r="K41" s="2"/>
      <c r="L41" s="2"/>
      <c r="M41" s="2"/>
      <c r="N41" s="2"/>
    </row>
    <row r="42" spans="1:14" x14ac:dyDescent="0.25">
      <c r="A42" s="4" t="s">
        <v>124</v>
      </c>
      <c r="B42" s="4"/>
      <c r="C42" s="4"/>
      <c r="D42" s="4"/>
      <c r="E42" s="4"/>
      <c r="F42" s="4"/>
      <c r="G42" s="4"/>
      <c r="H42" s="4"/>
      <c r="I42" s="5">
        <v>32.200000000000003</v>
      </c>
      <c r="J42" s="4" t="s">
        <v>91</v>
      </c>
      <c r="K42" s="2"/>
      <c r="L42" s="2"/>
      <c r="M42" s="2"/>
      <c r="N42" s="2"/>
    </row>
    <row r="43" spans="1:14" x14ac:dyDescent="0.25">
      <c r="A43" s="4" t="s">
        <v>14</v>
      </c>
      <c r="B43" s="4"/>
      <c r="C43" s="4"/>
      <c r="D43" s="4"/>
      <c r="E43" s="4"/>
      <c r="F43" s="4"/>
      <c r="G43" s="5"/>
      <c r="H43" s="4"/>
      <c r="I43" s="5">
        <f>1500.8+750.4+750.4</f>
        <v>3001.6</v>
      </c>
      <c r="J43" s="5" t="s">
        <v>91</v>
      </c>
      <c r="K43" s="2"/>
      <c r="L43" s="2"/>
      <c r="M43" s="2"/>
      <c r="N43" s="2"/>
    </row>
    <row r="44" spans="1:14" x14ac:dyDescent="0.25">
      <c r="A44" s="4" t="s">
        <v>15</v>
      </c>
      <c r="B44" s="4"/>
      <c r="C44" s="4"/>
      <c r="D44" s="4"/>
      <c r="E44" s="4"/>
      <c r="F44" s="4"/>
      <c r="G44" s="5"/>
      <c r="H44" s="4"/>
      <c r="I44" s="5">
        <f>6.8+14.6+6.8</f>
        <v>28.2</v>
      </c>
      <c r="J44" s="5" t="s">
        <v>91</v>
      </c>
      <c r="K44" s="2"/>
      <c r="L44" s="2"/>
      <c r="M44" s="2"/>
      <c r="N44" s="2"/>
    </row>
    <row r="45" spans="1:14" x14ac:dyDescent="0.25">
      <c r="A45" s="4" t="s">
        <v>122</v>
      </c>
      <c r="B45" s="4"/>
      <c r="C45" s="4"/>
      <c r="D45" s="4"/>
      <c r="E45" s="4"/>
      <c r="F45" s="4"/>
      <c r="G45" s="5"/>
      <c r="H45" s="4"/>
      <c r="I45" s="5">
        <v>349</v>
      </c>
      <c r="J45" s="4" t="s">
        <v>91</v>
      </c>
      <c r="K45" s="2"/>
      <c r="L45" s="2"/>
      <c r="M45" s="2"/>
      <c r="N45" s="2"/>
    </row>
    <row r="46" spans="1:14" x14ac:dyDescent="0.25">
      <c r="A46" s="4" t="s">
        <v>16</v>
      </c>
      <c r="B46" s="4"/>
      <c r="C46" s="4"/>
      <c r="D46" s="4"/>
      <c r="E46" s="4"/>
      <c r="F46" s="4"/>
      <c r="G46" s="5"/>
      <c r="H46" s="4"/>
      <c r="I46" s="5">
        <v>504.83</v>
      </c>
      <c r="J46" s="5" t="s">
        <v>91</v>
      </c>
      <c r="K46" s="2"/>
      <c r="L46" s="2"/>
      <c r="M46" s="2"/>
      <c r="N46" s="2"/>
    </row>
    <row r="47" spans="1:14" x14ac:dyDescent="0.25">
      <c r="A47" s="4" t="s">
        <v>118</v>
      </c>
      <c r="B47" s="4"/>
      <c r="C47" s="4"/>
      <c r="D47" s="4"/>
      <c r="E47" s="4"/>
      <c r="F47" s="4"/>
      <c r="G47" s="5"/>
      <c r="H47" s="4"/>
      <c r="I47" s="5">
        <v>3900</v>
      </c>
      <c r="J47" s="5" t="s">
        <v>91</v>
      </c>
      <c r="K47" s="2"/>
      <c r="L47" s="2"/>
      <c r="M47" s="2"/>
      <c r="N47" s="2"/>
    </row>
    <row r="48" spans="1:14" x14ac:dyDescent="0.25">
      <c r="A48" s="4" t="s">
        <v>86</v>
      </c>
      <c r="B48" s="4"/>
      <c r="C48" s="4"/>
      <c r="D48" s="4"/>
      <c r="E48" s="4"/>
      <c r="F48" s="4"/>
      <c r="G48" s="5"/>
      <c r="H48" s="4"/>
      <c r="I48" s="5">
        <f>31.4+21+40.4</f>
        <v>92.8</v>
      </c>
      <c r="J48" s="5" t="s">
        <v>91</v>
      </c>
      <c r="K48" s="2"/>
      <c r="L48" s="2"/>
      <c r="M48" s="2"/>
      <c r="N48" s="2"/>
    </row>
    <row r="49" spans="1:14" x14ac:dyDescent="0.25">
      <c r="A49" s="4" t="s">
        <v>87</v>
      </c>
      <c r="B49" s="4"/>
      <c r="C49" s="4"/>
      <c r="D49" s="4"/>
      <c r="E49" s="4"/>
      <c r="F49" s="4"/>
      <c r="G49" s="5"/>
      <c r="H49" s="4"/>
      <c r="I49" s="5">
        <v>220</v>
      </c>
      <c r="J49" s="5" t="s">
        <v>91</v>
      </c>
      <c r="K49" s="2"/>
      <c r="L49" s="2"/>
      <c r="M49" s="2"/>
      <c r="N49" s="2"/>
    </row>
    <row r="50" spans="1:14" x14ac:dyDescent="0.25">
      <c r="A50" s="4" t="s">
        <v>103</v>
      </c>
      <c r="B50" s="4"/>
      <c r="C50" s="4"/>
      <c r="D50" s="4"/>
      <c r="E50" s="4"/>
      <c r="F50" s="4"/>
      <c r="G50" s="5"/>
      <c r="H50" s="4"/>
      <c r="I50" s="5">
        <v>60</v>
      </c>
      <c r="J50" s="5" t="s">
        <v>91</v>
      </c>
      <c r="K50" s="2"/>
      <c r="L50" s="2"/>
      <c r="M50" s="2"/>
      <c r="N50" s="2"/>
    </row>
    <row r="51" spans="1:14" x14ac:dyDescent="0.25">
      <c r="A51" s="4" t="s">
        <v>116</v>
      </c>
      <c r="B51" s="4"/>
      <c r="C51" s="4"/>
      <c r="D51" s="4"/>
      <c r="E51" s="4"/>
      <c r="F51" s="4"/>
      <c r="G51" s="5"/>
      <c r="H51" s="4"/>
      <c r="I51" s="5">
        <v>122.1</v>
      </c>
      <c r="J51" s="5" t="s">
        <v>91</v>
      </c>
      <c r="K51" s="2"/>
      <c r="L51" s="2"/>
      <c r="M51" s="2"/>
      <c r="N51" s="2"/>
    </row>
    <row r="52" spans="1:14" x14ac:dyDescent="0.25">
      <c r="A52" s="4" t="s">
        <v>104</v>
      </c>
      <c r="B52" s="4"/>
      <c r="C52" s="4"/>
      <c r="D52" s="4"/>
      <c r="E52" s="4"/>
      <c r="F52" s="4"/>
      <c r="G52" s="5"/>
      <c r="H52" s="4"/>
      <c r="I52" s="5">
        <v>14.5</v>
      </c>
      <c r="J52" s="5" t="s">
        <v>91</v>
      </c>
      <c r="K52" s="2"/>
      <c r="L52" s="2"/>
      <c r="M52" s="2"/>
      <c r="N52" s="2"/>
    </row>
    <row r="53" spans="1:14" x14ac:dyDescent="0.25">
      <c r="A53" s="4" t="s">
        <v>130</v>
      </c>
      <c r="B53" s="4"/>
      <c r="C53" s="4"/>
      <c r="D53" s="4"/>
      <c r="E53" s="4"/>
      <c r="F53" s="4"/>
      <c r="G53" s="5"/>
      <c r="H53" s="4"/>
      <c r="I53" s="5">
        <v>41</v>
      </c>
      <c r="J53" s="5" t="s">
        <v>91</v>
      </c>
      <c r="K53" s="2"/>
      <c r="L53" s="2"/>
      <c r="M53" s="2"/>
      <c r="N53" s="2"/>
    </row>
    <row r="54" spans="1:14" x14ac:dyDescent="0.25">
      <c r="A54" s="4" t="s">
        <v>132</v>
      </c>
      <c r="B54" s="4"/>
      <c r="C54" s="4"/>
      <c r="D54" s="4"/>
      <c r="E54" s="4"/>
      <c r="F54" s="4"/>
      <c r="G54" s="5"/>
      <c r="H54" s="4"/>
      <c r="I54" s="5">
        <v>3442.8</v>
      </c>
      <c r="J54" s="5" t="s">
        <v>91</v>
      </c>
      <c r="K54" s="2"/>
      <c r="L54" s="2"/>
      <c r="M54" s="2"/>
      <c r="N54" s="2"/>
    </row>
    <row r="55" spans="1:14" x14ac:dyDescent="0.25">
      <c r="A55" s="4" t="s">
        <v>133</v>
      </c>
      <c r="B55" s="4"/>
      <c r="C55" s="4"/>
      <c r="D55" s="4"/>
      <c r="E55" s="4"/>
      <c r="F55" s="4"/>
      <c r="G55" s="5"/>
      <c r="H55" s="4"/>
      <c r="I55" s="5">
        <v>128.6</v>
      </c>
      <c r="J55" s="5" t="s">
        <v>91</v>
      </c>
      <c r="K55" s="2"/>
      <c r="L55" s="2"/>
      <c r="M55" s="2"/>
      <c r="N55" s="2"/>
    </row>
    <row r="56" spans="1:14" x14ac:dyDescent="0.25">
      <c r="A56" s="4"/>
      <c r="B56" s="4"/>
      <c r="C56" s="4"/>
      <c r="D56" s="4"/>
      <c r="E56" s="4"/>
      <c r="F56" s="4"/>
      <c r="G56" s="5"/>
      <c r="H56" s="4"/>
      <c r="I56" s="5"/>
      <c r="J56" s="5"/>
      <c r="K56" s="2"/>
      <c r="L56" s="2"/>
      <c r="M56" s="2"/>
      <c r="N56" s="2"/>
    </row>
    <row r="57" spans="1:14" x14ac:dyDescent="0.25">
      <c r="A57" s="3" t="s">
        <v>71</v>
      </c>
      <c r="B57" s="4"/>
      <c r="C57" s="4"/>
      <c r="D57" s="4"/>
      <c r="E57" s="4"/>
      <c r="F57" s="4"/>
      <c r="G57" s="5"/>
      <c r="H57" s="4"/>
      <c r="I57" s="4"/>
      <c r="J57" s="4"/>
      <c r="K57" s="2"/>
      <c r="L57" s="2"/>
      <c r="M57" s="2"/>
      <c r="N57" s="2"/>
    </row>
    <row r="58" spans="1:14" x14ac:dyDescent="0.25">
      <c r="A58" s="3" t="s">
        <v>72</v>
      </c>
      <c r="B58" s="4"/>
      <c r="C58" s="4"/>
      <c r="D58" s="4"/>
      <c r="E58" s="4"/>
      <c r="F58" s="4"/>
      <c r="G58" s="4"/>
      <c r="H58" s="4"/>
      <c r="I58" s="5"/>
      <c r="J58" s="4"/>
      <c r="K58" s="2"/>
      <c r="L58" s="2"/>
      <c r="M58" s="2"/>
      <c r="N58" s="2"/>
    </row>
    <row r="59" spans="1:14" x14ac:dyDescent="0.25">
      <c r="A59" s="4" t="s">
        <v>41</v>
      </c>
      <c r="B59" s="4"/>
      <c r="C59" s="4"/>
      <c r="D59" s="4"/>
      <c r="E59" s="4"/>
      <c r="F59" s="4"/>
      <c r="G59" s="4"/>
      <c r="H59" s="4"/>
      <c r="I59" s="4"/>
      <c r="J59" s="4"/>
      <c r="K59" s="2"/>
      <c r="L59" s="2"/>
      <c r="M59" s="2"/>
      <c r="N59" s="2"/>
    </row>
    <row r="60" spans="1:14" x14ac:dyDescent="0.25">
      <c r="A60" s="4" t="s">
        <v>42</v>
      </c>
      <c r="B60" s="4"/>
      <c r="C60" s="4" t="s">
        <v>74</v>
      </c>
      <c r="D60" s="4"/>
      <c r="E60" s="4"/>
      <c r="F60" s="4"/>
      <c r="G60" s="4"/>
      <c r="H60" s="4"/>
      <c r="I60" s="4"/>
      <c r="J60" s="4"/>
      <c r="K60" s="2"/>
      <c r="L60" s="2"/>
      <c r="M60" s="2"/>
      <c r="N60" s="2"/>
    </row>
    <row r="61" spans="1:14" x14ac:dyDescent="0.25">
      <c r="A61" s="4" t="s">
        <v>75</v>
      </c>
      <c r="B61" s="4"/>
      <c r="C61" s="4"/>
      <c r="D61" s="4"/>
      <c r="E61" s="4"/>
      <c r="F61" s="4"/>
      <c r="G61" s="4"/>
      <c r="H61" s="4"/>
      <c r="I61" s="4"/>
      <c r="J61" s="4"/>
      <c r="K61" s="2"/>
      <c r="L61" s="2"/>
      <c r="M61" s="2"/>
      <c r="N61" s="2"/>
    </row>
    <row r="62" spans="1:14" x14ac:dyDescent="0.25">
      <c r="A62" s="4" t="s">
        <v>65</v>
      </c>
      <c r="B62" s="4"/>
      <c r="C62" s="4"/>
      <c r="D62" s="4"/>
      <c r="E62" s="4"/>
      <c r="F62" s="4"/>
      <c r="G62" s="4"/>
      <c r="H62" s="4"/>
      <c r="I62" s="4"/>
      <c r="J62" s="4"/>
      <c r="K62" s="2"/>
      <c r="L62" s="2"/>
      <c r="M62" s="2"/>
      <c r="N62" s="2"/>
    </row>
    <row r="63" spans="1:14" x14ac:dyDescent="0.25">
      <c r="A63" s="4" t="s">
        <v>36</v>
      </c>
      <c r="B63" s="4"/>
      <c r="C63" s="4"/>
      <c r="D63" s="4"/>
      <c r="E63" s="4"/>
      <c r="F63" s="4"/>
      <c r="G63" s="4"/>
      <c r="H63" s="4"/>
      <c r="I63" s="4"/>
      <c r="J63" s="4"/>
      <c r="K63" s="2"/>
      <c r="L63" s="2"/>
      <c r="M63" s="2"/>
      <c r="N63" s="2"/>
    </row>
    <row r="64" spans="1:14" x14ac:dyDescent="0.25">
      <c r="A64" s="4" t="s">
        <v>66</v>
      </c>
      <c r="B64" s="4"/>
      <c r="C64" s="4"/>
      <c r="D64" s="4"/>
      <c r="E64" s="4"/>
      <c r="F64" s="4"/>
      <c r="G64" s="4"/>
      <c r="H64" s="4"/>
      <c r="I64" s="4"/>
      <c r="J64" s="4"/>
      <c r="K64" s="2"/>
      <c r="L64" s="2"/>
      <c r="M64" s="2"/>
      <c r="N64" s="2"/>
    </row>
    <row r="65" spans="1:14" x14ac:dyDescent="0.25">
      <c r="A65" s="4" t="s">
        <v>40</v>
      </c>
      <c r="B65" s="4"/>
      <c r="C65" s="4"/>
      <c r="D65" s="4"/>
      <c r="E65" s="4"/>
      <c r="F65" s="4"/>
      <c r="G65" s="4"/>
      <c r="H65" s="4"/>
      <c r="I65" s="4"/>
      <c r="J65" s="4"/>
      <c r="K65" s="2"/>
      <c r="L65" s="2"/>
      <c r="M65" s="2"/>
      <c r="N65" s="2"/>
    </row>
    <row r="66" spans="1:14" x14ac:dyDescent="0.25">
      <c r="A66" s="4" t="s">
        <v>67</v>
      </c>
      <c r="B66" s="4"/>
      <c r="C66" s="4"/>
      <c r="D66" s="4"/>
      <c r="E66" s="4"/>
      <c r="F66" s="4"/>
      <c r="G66" s="4"/>
      <c r="H66" s="4"/>
      <c r="I66" s="4"/>
      <c r="J66" s="4"/>
      <c r="K66" s="2"/>
      <c r="L66" s="2"/>
      <c r="M66" s="2"/>
      <c r="N66" s="2"/>
    </row>
    <row r="67" spans="1:14" x14ac:dyDescent="0.25">
      <c r="A67" s="4" t="s">
        <v>128</v>
      </c>
      <c r="B67" s="4"/>
      <c r="C67" s="4"/>
      <c r="D67" s="4"/>
      <c r="E67" s="4"/>
      <c r="F67" s="4"/>
      <c r="G67" s="4"/>
      <c r="H67" s="4"/>
      <c r="I67" s="5">
        <v>4261.5</v>
      </c>
      <c r="J67" s="5" t="s">
        <v>91</v>
      </c>
      <c r="K67" s="2"/>
      <c r="L67" s="2"/>
      <c r="M67" s="2"/>
      <c r="N67" s="2"/>
    </row>
    <row r="68" spans="1:14" x14ac:dyDescent="0.25">
      <c r="A68" s="4" t="s">
        <v>127</v>
      </c>
      <c r="B68" s="4"/>
      <c r="C68" s="4"/>
      <c r="D68" s="4"/>
      <c r="E68" s="4"/>
      <c r="F68" s="4"/>
      <c r="G68" s="4"/>
      <c r="H68" s="4"/>
      <c r="I68" s="5">
        <v>40</v>
      </c>
      <c r="J68" s="5" t="s">
        <v>91</v>
      </c>
      <c r="K68" s="2"/>
      <c r="L68" s="2"/>
      <c r="M68" s="2"/>
      <c r="N68" s="2"/>
    </row>
    <row r="69" spans="1:14" x14ac:dyDescent="0.25">
      <c r="A69" s="4" t="s">
        <v>121</v>
      </c>
      <c r="B69" s="4"/>
      <c r="C69" s="4"/>
      <c r="D69" s="4"/>
      <c r="E69" s="4"/>
      <c r="F69" s="4"/>
      <c r="G69" s="4"/>
      <c r="H69" s="4"/>
      <c r="I69" s="5">
        <v>100</v>
      </c>
      <c r="J69" s="5" t="s">
        <v>91</v>
      </c>
      <c r="K69" s="2"/>
      <c r="L69" s="2"/>
      <c r="M69" s="2"/>
      <c r="N69" s="2"/>
    </row>
    <row r="70" spans="1:14" x14ac:dyDescent="0.25">
      <c r="A70" s="4" t="s">
        <v>119</v>
      </c>
      <c r="B70" s="4" t="s">
        <v>120</v>
      </c>
      <c r="C70" s="4"/>
      <c r="D70" s="4"/>
      <c r="E70" s="4"/>
      <c r="F70" s="4"/>
      <c r="G70" s="4"/>
      <c r="H70" s="4"/>
      <c r="I70" s="5">
        <v>20</v>
      </c>
      <c r="J70" s="5" t="s">
        <v>91</v>
      </c>
      <c r="K70" s="2"/>
      <c r="L70" s="2"/>
      <c r="M70" s="2"/>
      <c r="N70" s="2"/>
    </row>
    <row r="71" spans="1:14" x14ac:dyDescent="0.25">
      <c r="A71" s="4" t="s">
        <v>90</v>
      </c>
      <c r="B71" s="4"/>
      <c r="C71" s="4"/>
      <c r="D71" s="4"/>
      <c r="E71" s="4"/>
      <c r="F71" s="4"/>
      <c r="G71" s="4"/>
      <c r="H71" s="4"/>
      <c r="I71" s="5">
        <f>457.4+404.6+457.4</f>
        <v>1319.4</v>
      </c>
      <c r="J71" s="5" t="s">
        <v>91</v>
      </c>
      <c r="K71" s="2"/>
      <c r="L71" s="2"/>
      <c r="M71" s="2"/>
      <c r="N71" s="2"/>
    </row>
    <row r="72" spans="1:14" x14ac:dyDescent="0.25">
      <c r="A72" s="4" t="s">
        <v>89</v>
      </c>
      <c r="B72" s="4"/>
      <c r="C72" s="4"/>
      <c r="D72" s="4"/>
      <c r="E72" s="4"/>
      <c r="F72" s="4"/>
      <c r="G72" s="4"/>
      <c r="H72" s="4"/>
      <c r="I72" s="5">
        <f>19690+1758.9+19690+1758.9+19690+1758.9</f>
        <v>64346.700000000004</v>
      </c>
      <c r="J72" s="5" t="s">
        <v>91</v>
      </c>
      <c r="K72" s="2"/>
      <c r="L72" s="2"/>
      <c r="M72" s="2"/>
      <c r="N72" s="2"/>
    </row>
    <row r="73" spans="1:14" s="16" customFormat="1" x14ac:dyDescent="0.25">
      <c r="A73" s="4" t="s">
        <v>99</v>
      </c>
      <c r="B73" s="4"/>
      <c r="C73" s="3"/>
      <c r="D73" s="3"/>
      <c r="E73" s="3"/>
      <c r="F73" s="3"/>
      <c r="G73" s="3"/>
      <c r="H73" s="3"/>
      <c r="I73" s="5">
        <f>769.5+42+42+795.1+769.5+42+300+23.3</f>
        <v>2783.4</v>
      </c>
      <c r="J73" s="5" t="s">
        <v>91</v>
      </c>
      <c r="K73" s="20"/>
      <c r="L73" s="20"/>
      <c r="M73" s="20"/>
      <c r="N73" s="20"/>
    </row>
    <row r="74" spans="1:14" s="16" customFormat="1" x14ac:dyDescent="0.25">
      <c r="A74" s="4" t="s">
        <v>117</v>
      </c>
      <c r="B74" s="4"/>
      <c r="C74" s="3"/>
      <c r="D74" s="3"/>
      <c r="E74" s="3"/>
      <c r="F74" s="3"/>
      <c r="G74" s="3"/>
      <c r="H74" s="3"/>
      <c r="I74" s="5">
        <v>6179.5</v>
      </c>
      <c r="J74" s="5" t="s">
        <v>91</v>
      </c>
      <c r="K74" s="20"/>
      <c r="L74" s="20"/>
      <c r="M74" s="20"/>
      <c r="N74" s="20"/>
    </row>
    <row r="75" spans="1:14" x14ac:dyDescent="0.25">
      <c r="A75" s="4" t="s">
        <v>115</v>
      </c>
      <c r="B75" s="3"/>
      <c r="C75" s="3"/>
      <c r="D75" s="4"/>
      <c r="E75" s="4"/>
      <c r="F75" s="4"/>
      <c r="G75" s="4"/>
      <c r="H75" s="4"/>
      <c r="I75" s="5">
        <v>160</v>
      </c>
      <c r="J75" s="5" t="s">
        <v>91</v>
      </c>
      <c r="K75" s="2"/>
      <c r="L75" s="2"/>
      <c r="M75" s="2"/>
      <c r="N75" s="2"/>
    </row>
    <row r="76" spans="1:14" x14ac:dyDescent="0.25">
      <c r="A76" s="4"/>
      <c r="B76" s="3"/>
      <c r="C76" s="3"/>
      <c r="D76" s="4"/>
      <c r="E76" s="4"/>
      <c r="F76" s="4"/>
      <c r="G76" s="4"/>
      <c r="H76" s="4"/>
      <c r="I76" s="5"/>
      <c r="J76" s="4"/>
      <c r="K76" s="2"/>
      <c r="L76" s="2"/>
      <c r="M76" s="2"/>
      <c r="N76" s="2"/>
    </row>
    <row r="77" spans="1:14" x14ac:dyDescent="0.25">
      <c r="A77" s="4"/>
      <c r="B77" s="3" t="s">
        <v>17</v>
      </c>
      <c r="C77" s="3"/>
      <c r="D77" s="4"/>
      <c r="E77" s="4"/>
      <c r="F77" s="4" t="s">
        <v>105</v>
      </c>
      <c r="G77" s="4"/>
      <c r="H77" s="4"/>
      <c r="I77" s="4"/>
      <c r="J77" s="4"/>
      <c r="K77" s="2"/>
      <c r="L77" s="2"/>
      <c r="M77" s="2"/>
      <c r="N77" s="2"/>
    </row>
    <row r="78" spans="1:14" x14ac:dyDescent="0.25">
      <c r="A78" s="4"/>
      <c r="B78" s="3"/>
      <c r="C78" s="4"/>
      <c r="D78" s="4"/>
      <c r="E78" s="4"/>
      <c r="F78" s="4"/>
      <c r="G78" s="4"/>
      <c r="H78" s="4"/>
      <c r="I78" s="5"/>
      <c r="J78" s="4"/>
      <c r="K78" s="2"/>
      <c r="L78" s="2"/>
      <c r="M78" s="2"/>
      <c r="N78" s="2"/>
    </row>
    <row r="79" spans="1:14" x14ac:dyDescent="0.25">
      <c r="B79" s="3" t="s">
        <v>18</v>
      </c>
      <c r="F79" s="4" t="s">
        <v>106</v>
      </c>
      <c r="G79" s="4"/>
    </row>
  </sheetData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tabSelected="1" topLeftCell="A5" workbookViewId="0">
      <selection activeCell="D50" sqref="D50:F53"/>
    </sheetView>
  </sheetViews>
  <sheetFormatPr defaultColWidth="9.140625" defaultRowHeight="16.5" customHeight="1" x14ac:dyDescent="0.25"/>
  <cols>
    <col min="1" max="1" width="4" style="16" customWidth="1"/>
    <col min="2" max="2" width="43.42578125" style="1" customWidth="1"/>
    <col min="3" max="5" width="11.5703125" style="1" customWidth="1"/>
    <col min="6" max="6" width="10.140625" style="1" customWidth="1"/>
    <col min="7" max="7" width="9.140625" style="1" customWidth="1"/>
    <col min="8" max="8" width="10.28515625" style="1" customWidth="1"/>
    <col min="9" max="9" width="21.28515625" style="1" customWidth="1"/>
    <col min="10" max="10" width="9.5703125" style="1" bestFit="1" customWidth="1"/>
    <col min="11" max="16384" width="9.140625" style="1"/>
  </cols>
  <sheetData>
    <row r="2" spans="1:10" ht="16.5" customHeight="1" x14ac:dyDescent="0.25">
      <c r="B2" s="51" t="s">
        <v>108</v>
      </c>
      <c r="C2" s="51"/>
      <c r="D2" s="51"/>
      <c r="E2" s="51"/>
      <c r="F2" s="51"/>
      <c r="G2" s="51"/>
      <c r="H2" s="51"/>
    </row>
    <row r="3" spans="1:10" ht="16.5" customHeight="1" x14ac:dyDescent="0.25">
      <c r="B3" s="50" t="s">
        <v>76</v>
      </c>
      <c r="C3" s="50"/>
      <c r="D3" s="50"/>
      <c r="E3" s="50"/>
      <c r="F3" s="50"/>
      <c r="G3" s="50"/>
      <c r="H3" s="50"/>
    </row>
    <row r="4" spans="1:10" ht="16.5" customHeight="1" x14ac:dyDescent="0.25">
      <c r="B4" s="17"/>
      <c r="C4" s="17" t="s">
        <v>52</v>
      </c>
      <c r="D4" s="17"/>
      <c r="E4" s="17"/>
      <c r="F4" s="17"/>
      <c r="G4" s="17"/>
      <c r="H4" s="7" t="s">
        <v>19</v>
      </c>
    </row>
    <row r="5" spans="1:10" ht="16.5" customHeight="1" x14ac:dyDescent="0.25">
      <c r="A5" s="52" t="s">
        <v>51</v>
      </c>
      <c r="B5" s="54" t="s">
        <v>20</v>
      </c>
      <c r="C5" s="54" t="s">
        <v>107</v>
      </c>
      <c r="D5" s="59" t="s">
        <v>21</v>
      </c>
      <c r="E5" s="59" t="s">
        <v>109</v>
      </c>
      <c r="F5" s="56" t="s">
        <v>22</v>
      </c>
      <c r="G5" s="57"/>
      <c r="H5" s="58"/>
    </row>
    <row r="6" spans="1:10" ht="82.5" customHeight="1" x14ac:dyDescent="0.25">
      <c r="A6" s="53"/>
      <c r="B6" s="55"/>
      <c r="C6" s="55"/>
      <c r="D6" s="60"/>
      <c r="E6" s="60"/>
      <c r="F6" s="8" t="s">
        <v>110</v>
      </c>
      <c r="G6" s="8" t="s">
        <v>111</v>
      </c>
      <c r="H6" s="8" t="s">
        <v>112</v>
      </c>
    </row>
    <row r="7" spans="1:10" ht="16.5" customHeight="1" x14ac:dyDescent="0.25">
      <c r="A7" s="14"/>
      <c r="B7" s="47" t="s">
        <v>23</v>
      </c>
      <c r="C7" s="48"/>
      <c r="D7" s="48"/>
      <c r="E7" s="48"/>
      <c r="F7" s="48"/>
      <c r="G7" s="48"/>
      <c r="H7" s="49"/>
    </row>
    <row r="8" spans="1:10" ht="19.5" customHeight="1" x14ac:dyDescent="0.25">
      <c r="A8" s="14">
        <v>1</v>
      </c>
      <c r="B8" s="11" t="s">
        <v>24</v>
      </c>
      <c r="C8" s="21">
        <v>706686</v>
      </c>
      <c r="D8" s="21">
        <v>186040</v>
      </c>
      <c r="E8" s="21">
        <f>F8+G8+H8</f>
        <v>244012.1</v>
      </c>
      <c r="F8" s="21">
        <v>61574.1</v>
      </c>
      <c r="G8" s="21">
        <v>56619</v>
      </c>
      <c r="H8" s="33">
        <v>125819</v>
      </c>
      <c r="I8" s="39"/>
    </row>
    <row r="9" spans="1:10" ht="19.5" customHeight="1" x14ac:dyDescent="0.25">
      <c r="A9" s="14"/>
      <c r="B9" s="29" t="s">
        <v>78</v>
      </c>
      <c r="C9" s="21">
        <v>113592.7</v>
      </c>
      <c r="D9" s="21"/>
      <c r="E9" s="21"/>
      <c r="F9" s="21"/>
      <c r="G9" s="21"/>
      <c r="H9" s="22"/>
      <c r="I9" s="39"/>
    </row>
    <row r="10" spans="1:10" ht="34.5" customHeight="1" x14ac:dyDescent="0.25">
      <c r="A10" s="14">
        <v>2</v>
      </c>
      <c r="B10" s="10" t="s">
        <v>25</v>
      </c>
      <c r="C10" s="23"/>
      <c r="D10" s="23"/>
      <c r="E10" s="23"/>
      <c r="F10" s="23"/>
      <c r="G10" s="23"/>
      <c r="H10" s="23"/>
      <c r="I10" s="39"/>
    </row>
    <row r="11" spans="1:10" ht="20.25" customHeight="1" x14ac:dyDescent="0.25">
      <c r="A11" s="14">
        <v>3</v>
      </c>
      <c r="B11" s="10" t="s">
        <v>26</v>
      </c>
      <c r="C11" s="23">
        <v>79814</v>
      </c>
      <c r="D11" s="23">
        <v>10588.7</v>
      </c>
      <c r="E11" s="23">
        <f>F11+G11+H11</f>
        <v>32695.9</v>
      </c>
      <c r="F11" s="23">
        <f>7364.2-15</f>
        <v>7349.2</v>
      </c>
      <c r="G11" s="23">
        <f>16247.1-25.1</f>
        <v>16222</v>
      </c>
      <c r="H11" s="23">
        <f>9219.9-95.2</f>
        <v>9124.6999999999989</v>
      </c>
      <c r="I11" s="39"/>
    </row>
    <row r="12" spans="1:10" ht="20.25" customHeight="1" x14ac:dyDescent="0.25">
      <c r="A12" s="14"/>
      <c r="B12" s="30" t="s">
        <v>79</v>
      </c>
      <c r="C12" s="23">
        <v>9835.1</v>
      </c>
      <c r="D12" s="23"/>
      <c r="E12" s="23"/>
      <c r="F12" s="23"/>
      <c r="G12" s="23"/>
      <c r="H12" s="23"/>
      <c r="I12" s="39"/>
    </row>
    <row r="13" spans="1:10" ht="21" customHeight="1" x14ac:dyDescent="0.25">
      <c r="A13" s="14"/>
      <c r="B13" s="13" t="s">
        <v>27</v>
      </c>
      <c r="C13" s="28">
        <f>C11+C8</f>
        <v>786500</v>
      </c>
      <c r="D13" s="28">
        <v>196628.7</v>
      </c>
      <c r="E13" s="28">
        <f t="shared" ref="E13" si="0">SUM(E8:E11)</f>
        <v>276708</v>
      </c>
      <c r="F13" s="28">
        <f>F11+F8</f>
        <v>68923.3</v>
      </c>
      <c r="G13" s="34">
        <f t="shared" ref="G13:H13" si="1">G11+G8</f>
        <v>72841</v>
      </c>
      <c r="H13" s="34">
        <f t="shared" si="1"/>
        <v>134943.70000000001</v>
      </c>
      <c r="I13" s="39"/>
    </row>
    <row r="14" spans="1:10" ht="16.5" customHeight="1" x14ac:dyDescent="0.25">
      <c r="A14" s="14"/>
      <c r="B14" s="44" t="s">
        <v>28</v>
      </c>
      <c r="C14" s="45"/>
      <c r="D14" s="45"/>
      <c r="E14" s="45"/>
      <c r="F14" s="45"/>
      <c r="G14" s="45"/>
      <c r="H14" s="46"/>
      <c r="I14" s="39"/>
    </row>
    <row r="15" spans="1:10" ht="18" customHeight="1" x14ac:dyDescent="0.25">
      <c r="A15" s="14">
        <v>1</v>
      </c>
      <c r="B15" s="10" t="s">
        <v>55</v>
      </c>
      <c r="C15" s="26">
        <f>C16+C23+C24+C25+C30+C31+C32+C33+C38+C39+C40+C41+C42+C43+C44+C45</f>
        <v>706686</v>
      </c>
      <c r="D15" s="26">
        <f>D16+D23+D24+D25+D30+D31+D32+D33+D38+D39+D40+D41+D42+D43+D44+D45</f>
        <v>147044.89999999997</v>
      </c>
      <c r="E15" s="26">
        <f>F15+G15+H15</f>
        <v>205442.2</v>
      </c>
      <c r="F15" s="26">
        <f>F16+F23+F24+F25+F30+F31+F32+F33+F38+F39+F40+F41+F42+F43+F44+F45+F46</f>
        <v>58798.100000000006</v>
      </c>
      <c r="G15" s="26">
        <f>G16+G23+G24+G25+G30+G31+G32+G33+G38+G39+G40+G41+G42+G43+G44+G45+G46</f>
        <v>48159.8</v>
      </c>
      <c r="H15" s="26">
        <f>H16+H23+H24+H25+H30+H31+H32+H33+H38+H39+H40+H41+H42+H43+H44+H45+H46</f>
        <v>98484.299999999988</v>
      </c>
      <c r="I15" s="31"/>
      <c r="J15" s="31"/>
    </row>
    <row r="16" spans="1:10" ht="35.25" customHeight="1" x14ac:dyDescent="0.25">
      <c r="A16" s="12"/>
      <c r="B16" s="18" t="s">
        <v>54</v>
      </c>
      <c r="C16" s="26">
        <f>C17+C18+C19+C20+C21+C22</f>
        <v>365880</v>
      </c>
      <c r="D16" s="26">
        <v>67480.7</v>
      </c>
      <c r="E16" s="26">
        <f>E17+E18+E19+E20+E21+E22</f>
        <v>110734.60000000002</v>
      </c>
      <c r="F16" s="26">
        <f>F17+F18+F19+F20+F21+F22</f>
        <v>22264</v>
      </c>
      <c r="G16" s="26">
        <f>G17+G18+G19+G20+G21+G22</f>
        <v>22647.800000000003</v>
      </c>
      <c r="H16" s="26">
        <f>H17+H18+H19+H20+H21+H22</f>
        <v>65822.8</v>
      </c>
      <c r="I16" s="31"/>
    </row>
    <row r="17" spans="1:10" ht="18.75" customHeight="1" x14ac:dyDescent="0.25">
      <c r="A17" s="12"/>
      <c r="B17" s="9" t="s">
        <v>29</v>
      </c>
      <c r="C17" s="26">
        <f>65508+15995+5052+1236+4+225327-16297+16507</f>
        <v>313332</v>
      </c>
      <c r="D17" s="26">
        <v>61001.5</v>
      </c>
      <c r="E17" s="26">
        <f t="shared" ref="E17:E47" si="2">F17+G17+H17</f>
        <v>89871.700000000012</v>
      </c>
      <c r="F17" s="27">
        <v>20204.900000000001</v>
      </c>
      <c r="G17" s="27">
        <f>20571.7-G18</f>
        <v>20314.5</v>
      </c>
      <c r="H17" s="27">
        <f>19100.8+30251.5</f>
        <v>49352.3</v>
      </c>
      <c r="I17" s="31"/>
      <c r="J17" s="31"/>
    </row>
    <row r="18" spans="1:10" ht="17.25" customHeight="1" x14ac:dyDescent="0.25">
      <c r="A18" s="12"/>
      <c r="B18" s="9" t="s">
        <v>30</v>
      </c>
      <c r="C18" s="26">
        <f>1068+16296+891</f>
        <v>18255</v>
      </c>
      <c r="D18" s="26">
        <v>42.5</v>
      </c>
      <c r="E18" s="26">
        <f t="shared" si="2"/>
        <v>11889.5</v>
      </c>
      <c r="F18" s="27"/>
      <c r="G18" s="27">
        <v>257.2</v>
      </c>
      <c r="H18" s="27">
        <v>11632.3</v>
      </c>
      <c r="I18" s="31"/>
      <c r="J18" s="31"/>
    </row>
    <row r="19" spans="1:10" ht="17.25" customHeight="1" x14ac:dyDescent="0.25">
      <c r="A19" s="12"/>
      <c r="B19" s="9" t="s">
        <v>31</v>
      </c>
      <c r="C19" s="26">
        <f>3537+864+273+67+12168+891</f>
        <v>17800</v>
      </c>
      <c r="D19" s="26">
        <v>3567.7</v>
      </c>
      <c r="E19" s="26">
        <f t="shared" si="2"/>
        <v>4925.6000000000004</v>
      </c>
      <c r="F19" s="27">
        <v>1106.5999999999999</v>
      </c>
      <c r="G19" s="27">
        <v>1117.7</v>
      </c>
      <c r="H19" s="27">
        <f>1056.6+1849.7-205</f>
        <v>2701.3</v>
      </c>
      <c r="I19" s="31"/>
    </row>
    <row r="20" spans="1:10" ht="30" customHeight="1" x14ac:dyDescent="0.25">
      <c r="A20" s="12"/>
      <c r="B20" s="9" t="s">
        <v>32</v>
      </c>
      <c r="C20" s="26">
        <f>2064+504+159+39+7098+520</f>
        <v>10384</v>
      </c>
      <c r="D20" s="26">
        <v>1774.4</v>
      </c>
      <c r="E20" s="26">
        <f t="shared" si="2"/>
        <v>2444.8000000000002</v>
      </c>
      <c r="F20" s="27">
        <v>589.9</v>
      </c>
      <c r="G20" s="27">
        <v>591.20000000000005</v>
      </c>
      <c r="H20" s="27">
        <f>560.2+703.5</f>
        <v>1263.7</v>
      </c>
      <c r="I20" s="31"/>
    </row>
    <row r="21" spans="1:10" ht="22.5" customHeight="1" x14ac:dyDescent="0.25">
      <c r="A21" s="12"/>
      <c r="B21" s="9" t="s">
        <v>77</v>
      </c>
      <c r="C21" s="26">
        <f>1310+320+101+25+4056+297</f>
        <v>6109</v>
      </c>
      <c r="D21" s="26">
        <v>1094.5999999999999</v>
      </c>
      <c r="E21" s="26">
        <f t="shared" si="2"/>
        <v>1603</v>
      </c>
      <c r="F21" s="27">
        <v>362.6</v>
      </c>
      <c r="G21" s="27">
        <v>367.2</v>
      </c>
      <c r="H21" s="27">
        <f>344.1+529.1</f>
        <v>873.2</v>
      </c>
      <c r="I21" s="31"/>
    </row>
    <row r="22" spans="1:10" ht="22.5" customHeight="1" x14ac:dyDescent="0.25">
      <c r="A22" s="12"/>
      <c r="B22" s="9"/>
      <c r="C22" s="26">
        <f t="shared" ref="C22:C46" si="3">E22</f>
        <v>0</v>
      </c>
      <c r="D22" s="26"/>
      <c r="E22" s="26">
        <f t="shared" si="2"/>
        <v>0</v>
      </c>
      <c r="F22" s="27"/>
      <c r="G22" s="27"/>
      <c r="H22" s="27"/>
      <c r="I22" s="31"/>
    </row>
    <row r="23" spans="1:10" ht="30" customHeight="1" x14ac:dyDescent="0.25">
      <c r="A23" s="12"/>
      <c r="B23" s="18" t="s">
        <v>61</v>
      </c>
      <c r="C23" s="26">
        <f t="shared" si="3"/>
        <v>0</v>
      </c>
      <c r="D23" s="26"/>
      <c r="E23" s="26">
        <f t="shared" si="2"/>
        <v>0</v>
      </c>
      <c r="F23" s="24"/>
      <c r="G23" s="24"/>
      <c r="H23" s="24"/>
      <c r="I23" s="31"/>
    </row>
    <row r="24" spans="1:10" ht="30" customHeight="1" x14ac:dyDescent="0.25">
      <c r="A24" s="12"/>
      <c r="B24" s="18" t="s">
        <v>50</v>
      </c>
      <c r="C24" s="26">
        <f t="shared" si="3"/>
        <v>0</v>
      </c>
      <c r="D24" s="26"/>
      <c r="E24" s="26">
        <f t="shared" si="2"/>
        <v>0</v>
      </c>
      <c r="F24" s="24"/>
      <c r="G24" s="24"/>
      <c r="H24" s="24"/>
      <c r="I24" s="31"/>
    </row>
    <row r="25" spans="1:10" ht="31.5" x14ac:dyDescent="0.25">
      <c r="A25" s="12"/>
      <c r="B25" s="18" t="s">
        <v>63</v>
      </c>
      <c r="C25" s="26">
        <f>C26+C27+C28+C29</f>
        <v>9179</v>
      </c>
      <c r="D25" s="26">
        <v>375.8</v>
      </c>
      <c r="E25" s="26">
        <f t="shared" ref="E25:H25" si="4">E26+E27+E28+E29</f>
        <v>1940.2000000000003</v>
      </c>
      <c r="F25" s="26">
        <f t="shared" si="4"/>
        <v>53.7</v>
      </c>
      <c r="G25" s="26">
        <f t="shared" si="4"/>
        <v>1229.1000000000001</v>
      </c>
      <c r="H25" s="26">
        <f t="shared" si="4"/>
        <v>657.4</v>
      </c>
      <c r="I25" s="31"/>
    </row>
    <row r="26" spans="1:10" ht="21" customHeight="1" x14ac:dyDescent="0.25">
      <c r="A26" s="12"/>
      <c r="B26" s="9" t="s">
        <v>47</v>
      </c>
      <c r="C26" s="26">
        <f>4560+240</f>
        <v>4800</v>
      </c>
      <c r="D26" s="26">
        <v>375.8</v>
      </c>
      <c r="E26" s="26">
        <f t="shared" si="2"/>
        <v>244.20000000000005</v>
      </c>
      <c r="F26" s="27">
        <f>12.3+15.4</f>
        <v>27.700000000000003</v>
      </c>
      <c r="G26" s="27">
        <f>29.1+46.8+35</f>
        <v>110.9</v>
      </c>
      <c r="H26" s="27">
        <f>23.2+82.4</f>
        <v>105.60000000000001</v>
      </c>
      <c r="I26" s="31"/>
    </row>
    <row r="27" spans="1:10" ht="21" customHeight="1" x14ac:dyDescent="0.25">
      <c r="A27" s="12"/>
      <c r="B27" s="9" t="s">
        <v>48</v>
      </c>
      <c r="C27" s="26">
        <v>3460</v>
      </c>
      <c r="D27" s="26">
        <v>0</v>
      </c>
      <c r="E27" s="26">
        <f t="shared" si="2"/>
        <v>520.9</v>
      </c>
      <c r="F27" s="27"/>
      <c r="G27" s="27"/>
      <c r="H27" s="27">
        <f>51.2+3.6+15.3+0+34.4+404.1+12.3</f>
        <v>520.9</v>
      </c>
      <c r="I27" s="31"/>
    </row>
    <row r="28" spans="1:10" ht="21" customHeight="1" x14ac:dyDescent="0.25">
      <c r="A28" s="12"/>
      <c r="B28" s="9" t="s">
        <v>53</v>
      </c>
      <c r="C28" s="26">
        <v>187</v>
      </c>
      <c r="D28" s="26">
        <v>187</v>
      </c>
      <c r="E28" s="26">
        <f t="shared" si="2"/>
        <v>0</v>
      </c>
      <c r="F28" s="27"/>
      <c r="G28" s="27"/>
      <c r="H28" s="27"/>
      <c r="I28" s="31"/>
    </row>
    <row r="29" spans="1:10" ht="21" customHeight="1" x14ac:dyDescent="0.25">
      <c r="A29" s="12"/>
      <c r="B29" s="9" t="s">
        <v>62</v>
      </c>
      <c r="C29" s="26">
        <f>150+582</f>
        <v>732</v>
      </c>
      <c r="D29" s="26">
        <v>732</v>
      </c>
      <c r="E29" s="26">
        <f t="shared" si="2"/>
        <v>1175.1000000000001</v>
      </c>
      <c r="F29" s="27">
        <v>26</v>
      </c>
      <c r="G29" s="27">
        <f>36.2+1082</f>
        <v>1118.2</v>
      </c>
      <c r="H29" s="27">
        <v>30.9</v>
      </c>
      <c r="I29" s="31"/>
    </row>
    <row r="30" spans="1:10" ht="21" customHeight="1" x14ac:dyDescent="0.25">
      <c r="A30" s="12"/>
      <c r="B30" s="18" t="s">
        <v>33</v>
      </c>
      <c r="C30" s="26">
        <f>11045+1391</f>
        <v>12436</v>
      </c>
      <c r="D30" s="26">
        <v>2654.2</v>
      </c>
      <c r="E30" s="26">
        <f t="shared" si="2"/>
        <v>1606.7</v>
      </c>
      <c r="F30" s="24">
        <f>20.8+9.1+197.6+632.3</f>
        <v>859.8</v>
      </c>
      <c r="G30" s="24">
        <f>11.8+5.2+96.9+480.6</f>
        <v>594.5</v>
      </c>
      <c r="H30" s="24">
        <f>62.1+27.2+59.7+3.4</f>
        <v>152.4</v>
      </c>
      <c r="I30" s="31"/>
    </row>
    <row r="31" spans="1:10" ht="18.75" customHeight="1" x14ac:dyDescent="0.25">
      <c r="A31" s="12"/>
      <c r="B31" s="18" t="s">
        <v>46</v>
      </c>
      <c r="C31" s="26">
        <v>1949</v>
      </c>
      <c r="D31" s="26">
        <v>254.9</v>
      </c>
      <c r="E31" s="26">
        <f t="shared" si="2"/>
        <v>381.9</v>
      </c>
      <c r="F31" s="24">
        <v>127.4</v>
      </c>
      <c r="G31" s="24">
        <v>127.3</v>
      </c>
      <c r="H31" s="24">
        <v>127.2</v>
      </c>
      <c r="I31" s="31"/>
    </row>
    <row r="32" spans="1:10" ht="18.75" customHeight="1" x14ac:dyDescent="0.25">
      <c r="A32" s="12"/>
      <c r="B32" s="18" t="s">
        <v>43</v>
      </c>
      <c r="C32" s="26">
        <f t="shared" si="3"/>
        <v>0</v>
      </c>
      <c r="D32" s="26"/>
      <c r="E32" s="26">
        <f t="shared" si="2"/>
        <v>0</v>
      </c>
      <c r="F32" s="24"/>
      <c r="G32" s="24"/>
      <c r="H32" s="24"/>
      <c r="I32" s="31"/>
    </row>
    <row r="33" spans="1:9" ht="16.5" customHeight="1" x14ac:dyDescent="0.25">
      <c r="A33" s="12"/>
      <c r="B33" s="18" t="s">
        <v>56</v>
      </c>
      <c r="C33" s="26">
        <f>C34+C35+C36+C37</f>
        <v>40340</v>
      </c>
      <c r="D33" s="26">
        <f>D34+D35+D36+D37</f>
        <v>1239.4000000000001</v>
      </c>
      <c r="E33" s="26">
        <f t="shared" ref="E33:H33" si="5">E34+E35+E36+E37</f>
        <v>11668.400000000001</v>
      </c>
      <c r="F33" s="26">
        <f t="shared" si="5"/>
        <v>6415.9000000000005</v>
      </c>
      <c r="G33" s="26">
        <f t="shared" si="5"/>
        <v>830.5</v>
      </c>
      <c r="H33" s="26">
        <f t="shared" si="5"/>
        <v>4422</v>
      </c>
      <c r="I33" s="31"/>
    </row>
    <row r="34" spans="1:9" ht="16.5" customHeight="1" x14ac:dyDescent="0.25">
      <c r="A34" s="12"/>
      <c r="B34" s="9" t="s">
        <v>44</v>
      </c>
      <c r="C34" s="26">
        <f t="shared" si="3"/>
        <v>0</v>
      </c>
      <c r="D34" s="26"/>
      <c r="E34" s="26">
        <f t="shared" si="2"/>
        <v>0</v>
      </c>
      <c r="F34" s="27"/>
      <c r="G34" s="27"/>
      <c r="H34" s="27"/>
      <c r="I34" s="31"/>
    </row>
    <row r="35" spans="1:9" ht="19.5" customHeight="1" x14ac:dyDescent="0.25">
      <c r="A35" s="12"/>
      <c r="B35" s="9" t="s">
        <v>58</v>
      </c>
      <c r="C35" s="26">
        <v>14585</v>
      </c>
      <c r="D35" s="26">
        <v>0</v>
      </c>
      <c r="E35" s="26">
        <f t="shared" si="2"/>
        <v>0</v>
      </c>
      <c r="F35" s="27"/>
      <c r="G35" s="27"/>
      <c r="H35" s="27"/>
      <c r="I35" s="31"/>
    </row>
    <row r="36" spans="1:9" ht="19.5" customHeight="1" x14ac:dyDescent="0.25">
      <c r="A36" s="12"/>
      <c r="B36" s="9" t="s">
        <v>59</v>
      </c>
      <c r="C36" s="26">
        <f t="shared" si="3"/>
        <v>0</v>
      </c>
      <c r="D36" s="26"/>
      <c r="E36" s="26">
        <f t="shared" si="2"/>
        <v>0</v>
      </c>
      <c r="F36" s="27"/>
      <c r="G36" s="27"/>
      <c r="H36" s="27"/>
      <c r="I36" s="31"/>
    </row>
    <row r="37" spans="1:9" ht="19.5" customHeight="1" x14ac:dyDescent="0.25">
      <c r="A37" s="12"/>
      <c r="B37" s="9" t="s">
        <v>64</v>
      </c>
      <c r="C37" s="26">
        <f>25443+312</f>
        <v>25755</v>
      </c>
      <c r="D37" s="26">
        <v>1239.4000000000001</v>
      </c>
      <c r="E37" s="26">
        <f t="shared" si="2"/>
        <v>11668.400000000001</v>
      </c>
      <c r="F37" s="27">
        <f>1500.8+6.8+31.4+122.1+220+30+100+3900+504.8</f>
        <v>6415.9000000000005</v>
      </c>
      <c r="G37" s="27">
        <f>750.4+14.6+21+30+7+7.5</f>
        <v>830.5</v>
      </c>
      <c r="H37" s="27">
        <f>750.4+6.8+40.4+41+3442.8+12+128.6</f>
        <v>4422</v>
      </c>
      <c r="I37" s="31"/>
    </row>
    <row r="38" spans="1:9" ht="18" customHeight="1" x14ac:dyDescent="0.25">
      <c r="A38" s="12"/>
      <c r="B38" s="18" t="s">
        <v>49</v>
      </c>
      <c r="C38" s="26">
        <v>300</v>
      </c>
      <c r="D38" s="26"/>
      <c r="E38" s="26">
        <f t="shared" si="2"/>
        <v>0</v>
      </c>
      <c r="F38" s="24"/>
      <c r="G38" s="24"/>
      <c r="H38" s="24"/>
      <c r="I38" s="31"/>
    </row>
    <row r="39" spans="1:9" ht="33" customHeight="1" x14ac:dyDescent="0.25">
      <c r="A39" s="12"/>
      <c r="B39" s="18" t="s">
        <v>45</v>
      </c>
      <c r="C39" s="26">
        <f t="shared" si="3"/>
        <v>0</v>
      </c>
      <c r="D39" s="26"/>
      <c r="E39" s="26">
        <f t="shared" si="2"/>
        <v>0</v>
      </c>
      <c r="F39" s="24"/>
      <c r="G39" s="24"/>
      <c r="H39" s="24"/>
      <c r="I39" s="31"/>
    </row>
    <row r="40" spans="1:9" ht="18.75" customHeight="1" x14ac:dyDescent="0.25">
      <c r="A40" s="12"/>
      <c r="B40" s="9" t="s">
        <v>80</v>
      </c>
      <c r="C40" s="26">
        <v>6342</v>
      </c>
      <c r="D40" s="26">
        <v>1231.4000000000001</v>
      </c>
      <c r="E40" s="26">
        <f t="shared" si="2"/>
        <v>1319.4</v>
      </c>
      <c r="F40" s="24">
        <v>457.4</v>
      </c>
      <c r="G40" s="24">
        <v>404.6</v>
      </c>
      <c r="H40" s="24">
        <v>457.4</v>
      </c>
      <c r="I40" s="31"/>
    </row>
    <row r="41" spans="1:9" ht="30.75" customHeight="1" x14ac:dyDescent="0.25">
      <c r="A41" s="12"/>
      <c r="B41" s="9" t="s">
        <v>98</v>
      </c>
      <c r="C41" s="26">
        <v>10183</v>
      </c>
      <c r="D41" s="26">
        <v>2434.3000000000002</v>
      </c>
      <c r="E41" s="26">
        <f t="shared" si="2"/>
        <v>2783.3</v>
      </c>
      <c r="F41" s="24">
        <f>769.5+42</f>
        <v>811.5</v>
      </c>
      <c r="G41" s="24">
        <f>42+795.1</f>
        <v>837.1</v>
      </c>
      <c r="H41" s="24">
        <f>769.4+42+300+23.3</f>
        <v>1134.7</v>
      </c>
      <c r="I41" s="31"/>
    </row>
    <row r="42" spans="1:9" ht="18.75" customHeight="1" x14ac:dyDescent="0.25">
      <c r="A42" s="12"/>
      <c r="B42" s="9" t="s">
        <v>82</v>
      </c>
      <c r="C42" s="26">
        <v>246298</v>
      </c>
      <c r="D42" s="26">
        <v>64388.6</v>
      </c>
      <c r="E42" s="26">
        <f t="shared" si="2"/>
        <v>64346.700000000004</v>
      </c>
      <c r="F42" s="24">
        <f>19690+1758.9</f>
        <v>21448.9</v>
      </c>
      <c r="G42" s="24">
        <f>19690+1758.9</f>
        <v>21448.9</v>
      </c>
      <c r="H42" s="24">
        <f>19690+1758.9</f>
        <v>21448.9</v>
      </c>
      <c r="I42" s="31"/>
    </row>
    <row r="43" spans="1:9" ht="18.75" customHeight="1" x14ac:dyDescent="0.25">
      <c r="A43" s="12"/>
      <c r="B43" s="9" t="s">
        <v>81</v>
      </c>
      <c r="C43" s="26">
        <f>11050+729</f>
        <v>11779</v>
      </c>
      <c r="D43" s="26">
        <v>6720.8</v>
      </c>
      <c r="E43" s="26">
        <f t="shared" si="2"/>
        <v>0</v>
      </c>
      <c r="F43" s="24"/>
      <c r="G43" s="24"/>
      <c r="H43" s="24"/>
      <c r="I43" s="31"/>
    </row>
    <row r="44" spans="1:9" ht="15.75" x14ac:dyDescent="0.25">
      <c r="A44" s="12"/>
      <c r="B44" s="18" t="s">
        <v>60</v>
      </c>
      <c r="C44" s="26"/>
      <c r="D44" s="26">
        <v>264.8</v>
      </c>
      <c r="E44" s="26">
        <f t="shared" si="2"/>
        <v>10501</v>
      </c>
      <c r="F44" s="24">
        <f>6179.5+20</f>
        <v>6199.5</v>
      </c>
      <c r="G44" s="24">
        <v>40</v>
      </c>
      <c r="H44" s="24">
        <v>4261.5</v>
      </c>
      <c r="I44" s="31"/>
    </row>
    <row r="45" spans="1:9" ht="15.75" x14ac:dyDescent="0.25">
      <c r="A45" s="12"/>
      <c r="B45" s="18" t="s">
        <v>85</v>
      </c>
      <c r="C45" s="26">
        <v>2000</v>
      </c>
      <c r="D45" s="26"/>
      <c r="E45" s="26">
        <f t="shared" si="2"/>
        <v>160</v>
      </c>
      <c r="F45" s="24">
        <v>160</v>
      </c>
      <c r="G45" s="24"/>
      <c r="H45" s="24"/>
      <c r="I45" s="31"/>
    </row>
    <row r="46" spans="1:9" ht="37.5" customHeight="1" x14ac:dyDescent="0.25">
      <c r="A46" s="14">
        <v>3</v>
      </c>
      <c r="B46" s="10" t="s">
        <v>57</v>
      </c>
      <c r="C46" s="26">
        <f t="shared" si="3"/>
        <v>0</v>
      </c>
      <c r="D46" s="26"/>
      <c r="E46" s="26">
        <f t="shared" si="2"/>
        <v>0</v>
      </c>
      <c r="F46" s="26"/>
      <c r="G46" s="26"/>
      <c r="H46" s="26"/>
      <c r="I46" s="31"/>
    </row>
    <row r="47" spans="1:9" ht="21" customHeight="1" x14ac:dyDescent="0.25">
      <c r="A47" s="14">
        <v>4</v>
      </c>
      <c r="B47" s="10" t="s">
        <v>34</v>
      </c>
      <c r="C47" s="26">
        <v>79814</v>
      </c>
      <c r="D47" s="26">
        <v>19713.099999999999</v>
      </c>
      <c r="E47" s="26">
        <f t="shared" si="2"/>
        <v>29317.9</v>
      </c>
      <c r="F47" s="40">
        <f>11.9+0+5232.1+280.6+159.7+99.5</f>
        <v>5783.8</v>
      </c>
      <c r="G47" s="40">
        <f>17.4+349+32+6487.7+347.3+197.5+123.6</f>
        <v>7554.5</v>
      </c>
      <c r="H47" s="40">
        <f>16.8+9375.6+5193.1+279.1+163+101.4+491.2+205.4+154</f>
        <v>15979.6</v>
      </c>
      <c r="I47" s="31"/>
    </row>
    <row r="48" spans="1:9" ht="16.5" customHeight="1" x14ac:dyDescent="0.25">
      <c r="A48" s="12"/>
      <c r="B48" s="15" t="s">
        <v>35</v>
      </c>
      <c r="C48" s="25">
        <f>C47+C15</f>
        <v>786500</v>
      </c>
      <c r="D48" s="25">
        <f>D47+D15</f>
        <v>166757.99999999997</v>
      </c>
      <c r="E48" s="25">
        <f>E47+E15</f>
        <v>234760.1</v>
      </c>
      <c r="F48" s="25">
        <f>F47+F15</f>
        <v>64581.900000000009</v>
      </c>
      <c r="G48" s="25">
        <f>G47+G15</f>
        <v>55714.3</v>
      </c>
      <c r="H48" s="25">
        <f>H47+H15</f>
        <v>114463.9</v>
      </c>
      <c r="I48" s="31"/>
    </row>
    <row r="49" spans="1:8" ht="16.5" customHeight="1" x14ac:dyDescent="0.25">
      <c r="A49" s="36"/>
      <c r="B49" s="37"/>
      <c r="C49" s="38"/>
      <c r="D49" s="38"/>
      <c r="E49" s="38"/>
      <c r="F49" s="38"/>
      <c r="G49" s="38"/>
      <c r="H49" s="38"/>
    </row>
    <row r="50" spans="1:8" ht="16.5" customHeight="1" x14ac:dyDescent="0.25">
      <c r="B50" s="16" t="s">
        <v>17</v>
      </c>
      <c r="E50" s="61"/>
      <c r="F50" s="42"/>
      <c r="G50" s="19"/>
      <c r="H50" s="19"/>
    </row>
    <row r="51" spans="1:8" ht="16.5" customHeight="1" x14ac:dyDescent="0.25">
      <c r="B51" s="16" t="s">
        <v>18</v>
      </c>
      <c r="C51" s="31"/>
      <c r="D51" s="31"/>
    </row>
  </sheetData>
  <mergeCells count="10">
    <mergeCell ref="B14:H14"/>
    <mergeCell ref="B7:H7"/>
    <mergeCell ref="B3:H3"/>
    <mergeCell ref="B2:H2"/>
    <mergeCell ref="A5:A6"/>
    <mergeCell ref="B5:B6"/>
    <mergeCell ref="C5:C6"/>
    <mergeCell ref="F5:H5"/>
    <mergeCell ref="E5:E6"/>
    <mergeCell ref="D5:D6"/>
  </mergeCells>
  <pageMargins left="0.9055118110236221" right="0.31496062992125984" top="0.15748031496062992" bottom="0.15748031496062992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пояснительная</vt:lpstr>
      <vt:lpstr>отчет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2021-04-07T06:49:03Z</cp:lastPrinted>
  <dcterms:created xsi:type="dcterms:W3CDTF">2017-03-27T04:35:45Z</dcterms:created>
  <dcterms:modified xsi:type="dcterms:W3CDTF">2021-07-07T17:20:25Z</dcterms:modified>
</cp:coreProperties>
</file>