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570" windowHeight="11475" activeTab="1"/>
  </bookViews>
  <sheets>
    <sheet name="пояснительная" sheetId="1" r:id="rId1"/>
    <sheet name="отчет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47" i="2"/>
  <c r="F47"/>
  <c r="G47"/>
  <c r="D47"/>
  <c r="C47" l="1"/>
  <c r="I14" i="1"/>
  <c r="I13"/>
  <c r="I12"/>
  <c r="I10"/>
  <c r="G46" i="2"/>
  <c r="G20"/>
  <c r="G19"/>
  <c r="G18"/>
  <c r="C18"/>
  <c r="C17"/>
  <c r="E14"/>
  <c r="F14"/>
  <c r="C39"/>
  <c r="C20"/>
  <c r="C19"/>
  <c r="C16"/>
  <c r="D23" l="1"/>
  <c r="E23"/>
  <c r="F23"/>
  <c r="G23"/>
  <c r="C23"/>
  <c r="E15"/>
  <c r="F15"/>
  <c r="G15"/>
  <c r="G14" s="1"/>
  <c r="C15"/>
  <c r="C14" s="1"/>
  <c r="D31"/>
  <c r="E31"/>
  <c r="F31"/>
  <c r="G31"/>
  <c r="C31"/>
  <c r="F46" l="1"/>
  <c r="F20"/>
  <c r="F19"/>
  <c r="F18"/>
  <c r="E7" i="1"/>
  <c r="E6"/>
  <c r="G9"/>
  <c r="E46" i="2"/>
  <c r="E20"/>
  <c r="E19"/>
  <c r="E18"/>
  <c r="E16"/>
  <c r="D12"/>
  <c r="E12"/>
  <c r="F12"/>
  <c r="G12"/>
  <c r="C12"/>
  <c r="I51" i="1" l="1"/>
  <c r="I61"/>
  <c r="I21"/>
  <c r="I16"/>
  <c r="I20"/>
  <c r="I82"/>
  <c r="I80"/>
  <c r="G35" i="2"/>
  <c r="G10"/>
  <c r="G28"/>
  <c r="E35"/>
  <c r="G41"/>
  <c r="I86" i="1"/>
  <c r="I85"/>
  <c r="F10" i="2"/>
  <c r="F35"/>
  <c r="F43"/>
  <c r="F41"/>
  <c r="F39"/>
  <c r="E10" l="1"/>
  <c r="D16"/>
  <c r="D17"/>
  <c r="D18"/>
  <c r="D19"/>
  <c r="D20"/>
  <c r="D21"/>
  <c r="D22"/>
  <c r="D24"/>
  <c r="D25"/>
  <c r="D26"/>
  <c r="D27"/>
  <c r="D28"/>
  <c r="D29"/>
  <c r="D30"/>
  <c r="D32"/>
  <c r="D33"/>
  <c r="D34"/>
  <c r="D35"/>
  <c r="D36"/>
  <c r="D37"/>
  <c r="D38"/>
  <c r="D39"/>
  <c r="D40"/>
  <c r="D41"/>
  <c r="D42"/>
  <c r="D43"/>
  <c r="D44"/>
  <c r="D45"/>
  <c r="D46"/>
  <c r="D10"/>
  <c r="D8"/>
  <c r="D15" l="1"/>
  <c r="D14" s="1"/>
</calcChain>
</file>

<file path=xl/sharedStrings.xml><?xml version="1.0" encoding="utf-8"?>
<sst xmlns="http://schemas.openxmlformats.org/spreadsheetml/2006/main" count="176" uniqueCount="146">
  <si>
    <t xml:space="preserve">из бюджета </t>
  </si>
  <si>
    <t>а) оплата труда-</t>
  </si>
  <si>
    <t xml:space="preserve">б) компенсационные выплаты – </t>
  </si>
  <si>
    <t xml:space="preserve">в) социальный налог –  </t>
  </si>
  <si>
    <t>г) социальные отчисления в гос.фонд соц. страхования -</t>
  </si>
  <si>
    <t xml:space="preserve">2. Коммунальные услуги (151,152) - </t>
  </si>
  <si>
    <t xml:space="preserve">-отопление - </t>
  </si>
  <si>
    <t xml:space="preserve"> -горячая вода – </t>
  </si>
  <si>
    <t xml:space="preserve"> -холодная вода - </t>
  </si>
  <si>
    <t xml:space="preserve"> -отведение сточных вод – </t>
  </si>
  <si>
    <t xml:space="preserve"> -электроэнергия – </t>
  </si>
  <si>
    <t xml:space="preserve"> -услуги связи – </t>
  </si>
  <si>
    <t xml:space="preserve">3. приобретение хоз.товаров и инв. - </t>
  </si>
  <si>
    <t xml:space="preserve"> -перчатки (резиновые, х/б и для субботника) –</t>
  </si>
  <si>
    <t xml:space="preserve"> -обтирочное полотно – </t>
  </si>
  <si>
    <t xml:space="preserve"> -мыло туалетное – </t>
  </si>
  <si>
    <t xml:space="preserve"> -мыло жидкое – </t>
  </si>
  <si>
    <t xml:space="preserve"> -мыло хозяйственное – </t>
  </si>
  <si>
    <t xml:space="preserve"> -стиральный порошок –</t>
  </si>
  <si>
    <t xml:space="preserve"> -лампы (ЛБ-40, энергосберегающие) – </t>
  </si>
  <si>
    <t xml:space="preserve"> -дезинфицирующие средства- </t>
  </si>
  <si>
    <t xml:space="preserve"> -перчатки для субботника – </t>
  </si>
  <si>
    <t xml:space="preserve"> -веники – </t>
  </si>
  <si>
    <t xml:space="preserve"> -метла Чий –</t>
  </si>
  <si>
    <t xml:space="preserve">Приобретение прочих запасов (149): </t>
  </si>
  <si>
    <t xml:space="preserve"> - мел школьный </t>
  </si>
  <si>
    <t xml:space="preserve"> - бумага А4 – </t>
  </si>
  <si>
    <t xml:space="preserve"> - пластиковые стаканы одноразовые – </t>
  </si>
  <si>
    <t xml:space="preserve"> -транспортные услуги для перевозки учащихся 11 классов: на ЕНТ и Жас Тулек – </t>
  </si>
  <si>
    <t xml:space="preserve">  финансовые услуги банка за перечисление зарплаты на карт-счета составляют –</t>
  </si>
  <si>
    <t xml:space="preserve"> - охранно-тревожная сигнализация- </t>
  </si>
  <si>
    <t xml:space="preserve"> - пожарная сигнализация - </t>
  </si>
  <si>
    <t xml:space="preserve"> - видеонаблюдение -</t>
  </si>
  <si>
    <t xml:space="preserve"> - вывоз мусора -</t>
  </si>
  <si>
    <t xml:space="preserve"> -дератизация и дезинсекция - </t>
  </si>
  <si>
    <t xml:space="preserve"> -техобслуживание систем отопления – </t>
  </si>
  <si>
    <t>Гл.бухгалтер:</t>
  </si>
  <si>
    <t>(тыс.тенге)</t>
  </si>
  <si>
    <t>Наименование</t>
  </si>
  <si>
    <t>Сумма доходов и расходов за  1 квартал</t>
  </si>
  <si>
    <t>в том</t>
  </si>
  <si>
    <t>ДОХОДЫ</t>
  </si>
  <si>
    <t>Финансирование из бюджета</t>
  </si>
  <si>
    <t>Поступление средств от платных услуг</t>
  </si>
  <si>
    <t>ВСЕГО ДОХОДОВ</t>
  </si>
  <si>
    <t>РАСХОДЫ</t>
  </si>
  <si>
    <t>Оплата труда</t>
  </si>
  <si>
    <t>Компенсационные выплаты</t>
  </si>
  <si>
    <t>Социальный налог</t>
  </si>
  <si>
    <t xml:space="preserve">Социальные отчисления в гос. фонд соц. страхования </t>
  </si>
  <si>
    <t>Коммунальные услуги</t>
  </si>
  <si>
    <t>РАСХОДЫ  средств от платных услуг</t>
  </si>
  <si>
    <t>ВСЕГО РАСХОДОВ</t>
  </si>
  <si>
    <t>Средства по специальному счету (плата родителей за углубленное обучение по математике,</t>
  </si>
  <si>
    <t xml:space="preserve">                              Пояснительная записка</t>
  </si>
  <si>
    <t>В каждом классе  имеется диспенсер, по мере потребности они</t>
  </si>
  <si>
    <t xml:space="preserve"> обеспечиваются бутилированной питьевой водой и одноразовыми стаканами.</t>
  </si>
  <si>
    <t xml:space="preserve">Средства от спонсорской и благотворительной помощи были использованы на: </t>
  </si>
  <si>
    <t>План на 2019 год</t>
  </si>
  <si>
    <t xml:space="preserve"> - Детям (        уч-ся) из малообеспеченных семей за счет средств фонда всеобуча организовано</t>
  </si>
  <si>
    <t xml:space="preserve"> бесплатное питание </t>
  </si>
  <si>
    <t>Оплата транспортных услуг</t>
  </si>
  <si>
    <t>Комплексная система безопасности</t>
  </si>
  <si>
    <t xml:space="preserve">Затраты Фонда всеобщего обязательного среднего образования </t>
  </si>
  <si>
    <t>Оплата услуг связи</t>
  </si>
  <si>
    <t>Приобретение хозяйственных товаров</t>
  </si>
  <si>
    <t>Приобретение канцелярских товаров</t>
  </si>
  <si>
    <t xml:space="preserve">Командировки и служебные разъезды </t>
  </si>
  <si>
    <t>Приобретение медикаментов</t>
  </si>
  <si>
    <t>№</t>
  </si>
  <si>
    <t>(наименование организации образования)</t>
  </si>
  <si>
    <t>Приобретение спортивных товаров</t>
  </si>
  <si>
    <t>Фонд заработной платы с учетом налогов и ком-х выплат, в том числе:</t>
  </si>
  <si>
    <t>РАСХОДЫ бюджетных средств:</t>
  </si>
  <si>
    <t xml:space="preserve">Оплата прочих услуг и работ, в том числе: </t>
  </si>
  <si>
    <t>РАСХОДЫ средств от спонсорской и благотворительной помощи</t>
  </si>
  <si>
    <t>Текущий ремонт помещений</t>
  </si>
  <si>
    <t>Текущий ремонт оборудования</t>
  </si>
  <si>
    <t>Прочие расходы и затраты</t>
  </si>
  <si>
    <t>Приобретение продуктов питания</t>
  </si>
  <si>
    <t>Приобретение прочих запасов</t>
  </si>
  <si>
    <t>Приобретение прочих запасов и инвентаря, в том числе:</t>
  </si>
  <si>
    <t>Прочие услуги и работы</t>
  </si>
  <si>
    <r>
      <rPr>
        <b/>
        <sz val="10"/>
        <color theme="1"/>
        <rFont val="Times New Roman"/>
        <family val="1"/>
        <charset val="204"/>
      </rPr>
      <t>9.Прочие текущие затраты (спец 169):</t>
    </r>
    <r>
      <rPr>
        <sz val="10"/>
        <color theme="1"/>
        <rFont val="Times New Roman"/>
        <family val="1"/>
        <charset val="204"/>
      </rPr>
      <t xml:space="preserve"> -Бутылированная питьевая вода приобретена на сумму – </t>
    </r>
  </si>
  <si>
    <t xml:space="preserve"> казахскому и английскому языкам) были направлены на (расписать расходы).  - </t>
  </si>
  <si>
    <t xml:space="preserve">(расписать расходы). – </t>
  </si>
  <si>
    <t xml:space="preserve"> (152)(  телефон, интернет и т.д.)</t>
  </si>
  <si>
    <t xml:space="preserve"> - канц.товары:</t>
  </si>
  <si>
    <t>4. Оплата услуг связи</t>
  </si>
  <si>
    <t xml:space="preserve">5. Оплата транспортных услуг(153): </t>
  </si>
  <si>
    <t>7. Командировки и служебные разъезды (161,162)</t>
  </si>
  <si>
    <t>8. Затраты Фонда всеобщего обязательного среднего образования (163): -</t>
  </si>
  <si>
    <t>6. Оплата прочих услуг и работ (159) составило:</t>
  </si>
  <si>
    <t>и т.д.</t>
  </si>
  <si>
    <t xml:space="preserve"> - текущий ремонт зданий</t>
  </si>
  <si>
    <t xml:space="preserve">II.Расходы за 4 квартал составили </t>
  </si>
  <si>
    <t>ГККП "Алматинский казахский государственный гуманитарно-педагогический колледж № 1"</t>
  </si>
  <si>
    <t xml:space="preserve">Стипендий - отличникам учебы из многодетных  малообеспеченных семей </t>
  </si>
  <si>
    <t>Питание ПЗ</t>
  </si>
  <si>
    <t xml:space="preserve">Стипендия </t>
  </si>
  <si>
    <t xml:space="preserve">10.Выплачено стипендии, компенсации за проезд и питание детям-сиротам </t>
  </si>
  <si>
    <t>12.Расходы на питание обучающимся по Программе продуктивной занятости</t>
  </si>
  <si>
    <t xml:space="preserve"> -  спортивных товары</t>
  </si>
  <si>
    <t xml:space="preserve"> - хозтовары</t>
  </si>
  <si>
    <t xml:space="preserve"> - аптечка медицинская</t>
  </si>
  <si>
    <t xml:space="preserve"> -незвависимая экспертиза основных средств -</t>
  </si>
  <si>
    <t>ОСМС</t>
  </si>
  <si>
    <t>Обмундирование , проездной и 2МРП</t>
  </si>
  <si>
    <t xml:space="preserve">13.Приобретение литературы </t>
  </si>
  <si>
    <t>Остаток по платным услугам на начало года</t>
  </si>
  <si>
    <t>Компенсация за питание детям-сиротам и проезд</t>
  </si>
  <si>
    <t>Приобретение ОС, УМЛ</t>
  </si>
  <si>
    <t xml:space="preserve"> - заправка  картиджей и ТО принтера</t>
  </si>
  <si>
    <t>д)ОСМС</t>
  </si>
  <si>
    <t>1. Фонд заработной платы с учетом налогов и компен-х выплат: _       ________, из них</t>
  </si>
  <si>
    <t>Остаток по госзаказу на начало года</t>
  </si>
  <si>
    <t xml:space="preserve">по ГККП  "Алматинский казахский государственный гуманитарно-педагогический колледж № 1" </t>
  </si>
  <si>
    <t>Местонахождение организации____ул.Шемякина  131__</t>
  </si>
  <si>
    <t xml:space="preserve">стипендий - отличникам учебы из многодетных  малообеспеченных семей </t>
  </si>
  <si>
    <t xml:space="preserve"> - прочие услуги </t>
  </si>
  <si>
    <t>ОТЧЕТ О ДОХОДАХ И РАСХОДАХ за 1 квартал 2020 года</t>
  </si>
  <si>
    <t>февраль</t>
  </si>
  <si>
    <t>март</t>
  </si>
  <si>
    <t>январь</t>
  </si>
  <si>
    <t xml:space="preserve">        к отчету о доходах и расходах за 1 квартал 2020 года </t>
  </si>
  <si>
    <t>I.Доходы за 1 квартал 2020 года составили ___________, из них:</t>
  </si>
  <si>
    <t xml:space="preserve"> - установка охранной сигнализации</t>
  </si>
  <si>
    <t xml:space="preserve"> - доступ к порталу госзакупок</t>
  </si>
  <si>
    <t xml:space="preserve"> - указатель настольный </t>
  </si>
  <si>
    <t xml:space="preserve"> - почтовые услуги </t>
  </si>
  <si>
    <t>14.Приобретение мусорных контейнеров</t>
  </si>
  <si>
    <t>11.Выплачено компенсации за проездной билет детям-сиротам</t>
  </si>
  <si>
    <t>15.Земельный налог и налог на имущество, на экологию</t>
  </si>
  <si>
    <t>16.Регистрация для сайта, хостинг</t>
  </si>
  <si>
    <t xml:space="preserve"> -изготовление печати и штампов</t>
  </si>
  <si>
    <t xml:space="preserve"> - огнезащитная обработка</t>
  </si>
  <si>
    <t xml:space="preserve"> - герб, флаг</t>
  </si>
  <si>
    <t>17.Приобретение доски</t>
  </si>
  <si>
    <t xml:space="preserve"> - полиграфические  услуги </t>
  </si>
  <si>
    <t xml:space="preserve"> - семинар</t>
  </si>
  <si>
    <t xml:space="preserve"> - санитайзер</t>
  </si>
  <si>
    <t xml:space="preserve">тыс.тенге </t>
  </si>
  <si>
    <t>ИО директора</t>
  </si>
  <si>
    <t>Гл.бухгалтер</t>
  </si>
  <si>
    <t>Ходжабергенова Г.М.</t>
  </si>
  <si>
    <t>Ажибаева А.И.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</si>
</sst>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0\ _₽_-;\-* #,##0.00\ _₽_-;_-* &quot;-&quot;??\ _₽_-;_-@_-"/>
    <numFmt numFmtId="165" formatCode="0.0"/>
    <numFmt numFmtId="166" formatCode="#,##0.0_ ;\-#,##0.0\ "/>
  </numFmts>
  <fonts count="2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left" vertical="top" wrapText="1"/>
    </xf>
    <xf numFmtId="0" fontId="5" fillId="0" borderId="6" xfId="0" applyFont="1" applyBorder="1"/>
    <xf numFmtId="0" fontId="8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vertical="top"/>
    </xf>
    <xf numFmtId="0" fontId="8" fillId="3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10" fillId="2" borderId="6" xfId="0" applyFont="1" applyFill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43" fontId="16" fillId="2" borderId="6" xfId="1" applyFont="1" applyFill="1" applyBorder="1" applyAlignment="1">
      <alignment horizontal="center" vertical="top" wrapText="1"/>
    </xf>
    <xf numFmtId="43" fontId="16" fillId="2" borderId="6" xfId="1" applyFont="1" applyFill="1" applyBorder="1" applyAlignment="1">
      <alignment horizontal="center" wrapText="1"/>
    </xf>
    <xf numFmtId="3" fontId="17" fillId="2" borderId="6" xfId="0" applyNumberFormat="1" applyFont="1" applyFill="1" applyBorder="1" applyAlignment="1">
      <alignment horizontal="right" vertical="top" wrapText="1"/>
    </xf>
    <xf numFmtId="43" fontId="16" fillId="2" borderId="6" xfId="1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vertical="top" wrapText="1"/>
    </xf>
    <xf numFmtId="43" fontId="1" fillId="0" borderId="0" xfId="0" applyNumberFormat="1" applyFont="1"/>
    <xf numFmtId="3" fontId="1" fillId="0" borderId="0" xfId="0" applyNumberFormat="1" applyFont="1"/>
    <xf numFmtId="43" fontId="3" fillId="0" borderId="0" xfId="0" applyNumberFormat="1" applyFont="1"/>
    <xf numFmtId="0" fontId="25" fillId="0" borderId="0" xfId="0" applyFont="1"/>
    <xf numFmtId="164" fontId="1" fillId="0" borderId="0" xfId="0" applyNumberFormat="1" applyFont="1"/>
    <xf numFmtId="164" fontId="26" fillId="0" borderId="0" xfId="0" applyNumberFormat="1" applyFont="1"/>
    <xf numFmtId="166" fontId="16" fillId="2" borderId="6" xfId="1" applyNumberFormat="1" applyFont="1" applyFill="1" applyBorder="1" applyAlignment="1">
      <alignment horizontal="center" wrapText="1"/>
    </xf>
    <xf numFmtId="166" fontId="16" fillId="2" borderId="6" xfId="1" applyNumberFormat="1" applyFont="1" applyFill="1" applyBorder="1" applyAlignment="1">
      <alignment horizontal="center"/>
    </xf>
    <xf numFmtId="166" fontId="16" fillId="2" borderId="6" xfId="1" applyNumberFormat="1" applyFont="1" applyFill="1" applyBorder="1" applyAlignment="1">
      <alignment horizontal="center" vertical="center" wrapText="1"/>
    </xf>
    <xf numFmtId="166" fontId="16" fillId="2" borderId="6" xfId="1" applyNumberFormat="1" applyFont="1" applyFill="1" applyBorder="1" applyAlignment="1">
      <alignment horizontal="center" vertical="top" wrapText="1"/>
    </xf>
    <xf numFmtId="0" fontId="17" fillId="2" borderId="6" xfId="0" applyNumberFormat="1" applyFont="1" applyFill="1" applyBorder="1" applyAlignment="1">
      <alignment horizontal="right" vertical="top" wrapText="1"/>
    </xf>
    <xf numFmtId="0" fontId="21" fillId="2" borderId="6" xfId="0" applyNumberFormat="1" applyFont="1" applyFill="1" applyBorder="1" applyAlignment="1">
      <alignment vertical="top" wrapText="1"/>
    </xf>
    <xf numFmtId="0" fontId="7" fillId="2" borderId="6" xfId="0" applyNumberFormat="1" applyFont="1" applyFill="1" applyBorder="1" applyAlignment="1">
      <alignment horizontal="right" vertical="top" wrapText="1"/>
    </xf>
    <xf numFmtId="0" fontId="20" fillId="2" borderId="6" xfId="0" applyNumberFormat="1" applyFont="1" applyFill="1" applyBorder="1" applyAlignment="1">
      <alignment vertical="top" wrapText="1"/>
    </xf>
    <xf numFmtId="0" fontId="22" fillId="2" borderId="6" xfId="1" applyNumberFormat="1" applyFont="1" applyFill="1" applyBorder="1" applyAlignment="1">
      <alignment horizontal="center" vertical="top" wrapText="1"/>
    </xf>
    <xf numFmtId="0" fontId="10" fillId="2" borderId="6" xfId="1" applyNumberFormat="1" applyFont="1" applyFill="1" applyBorder="1" applyAlignment="1">
      <alignment horizontal="center" vertical="top" wrapText="1"/>
    </xf>
    <xf numFmtId="0" fontId="21" fillId="0" borderId="6" xfId="0" applyNumberFormat="1" applyFont="1" applyBorder="1" applyAlignment="1">
      <alignment vertical="top" wrapText="1"/>
    </xf>
    <xf numFmtId="0" fontId="19" fillId="2" borderId="6" xfId="1" applyNumberFormat="1" applyFont="1" applyFill="1" applyBorder="1" applyAlignment="1">
      <alignment horizontal="center" vertical="top" wrapText="1"/>
    </xf>
    <xf numFmtId="0" fontId="18" fillId="2" borderId="6" xfId="1" applyNumberFormat="1" applyFont="1" applyFill="1" applyBorder="1" applyAlignment="1">
      <alignment horizontal="center" vertical="top" wrapText="1"/>
    </xf>
    <xf numFmtId="0" fontId="17" fillId="2" borderId="6" xfId="0" applyNumberFormat="1" applyFont="1" applyFill="1" applyBorder="1" applyAlignment="1">
      <alignment vertical="top" wrapText="1"/>
    </xf>
    <xf numFmtId="0" fontId="23" fillId="2" borderId="6" xfId="0" applyNumberFormat="1" applyFont="1" applyFill="1" applyBorder="1" applyAlignment="1">
      <alignment vertical="top" wrapText="1"/>
    </xf>
    <xf numFmtId="0" fontId="8" fillId="2" borderId="6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2" fillId="4" borderId="6" xfId="1" applyNumberFormat="1" applyFont="1" applyFill="1" applyBorder="1" applyAlignment="1">
      <alignment horizontal="center" vertical="top" wrapText="1"/>
    </xf>
    <xf numFmtId="0" fontId="20" fillId="4" borderId="6" xfId="0" applyNumberFormat="1" applyFont="1" applyFill="1" applyBorder="1" applyAlignment="1">
      <alignment vertical="top" wrapText="1"/>
    </xf>
    <xf numFmtId="0" fontId="17" fillId="4" borderId="6" xfId="0" applyNumberFormat="1" applyFont="1" applyFill="1" applyBorder="1" applyAlignment="1">
      <alignment vertical="top" wrapText="1"/>
    </xf>
    <xf numFmtId="0" fontId="23" fillId="4" borderId="6" xfId="0" applyNumberFormat="1" applyFont="1" applyFill="1" applyBorder="1" applyAlignment="1">
      <alignment vertical="top" wrapText="1"/>
    </xf>
    <xf numFmtId="0" fontId="21" fillId="4" borderId="6" xfId="0" applyNumberFormat="1" applyFont="1" applyFill="1" applyBorder="1" applyAlignment="1">
      <alignment vertical="top" wrapText="1"/>
    </xf>
    <xf numFmtId="0" fontId="17" fillId="4" borderId="6" xfId="0" applyNumberFormat="1" applyFont="1" applyFill="1" applyBorder="1" applyAlignment="1">
      <alignment horizontal="right" vertical="top" wrapText="1"/>
    </xf>
    <xf numFmtId="0" fontId="10" fillId="4" borderId="6" xfId="1" applyNumberFormat="1" applyFont="1" applyFill="1" applyBorder="1" applyAlignment="1">
      <alignment horizontal="center" vertical="top" wrapText="1"/>
    </xf>
    <xf numFmtId="0" fontId="19" fillId="4" borderId="6" xfId="1" applyNumberFormat="1" applyFont="1" applyFill="1" applyBorder="1" applyAlignment="1">
      <alignment horizontal="center" vertical="top" wrapText="1"/>
    </xf>
    <xf numFmtId="0" fontId="7" fillId="4" borderId="6" xfId="0" applyNumberFormat="1" applyFont="1" applyFill="1" applyBorder="1" applyAlignment="1">
      <alignment horizontal="right" vertical="top" wrapText="1"/>
    </xf>
    <xf numFmtId="0" fontId="18" fillId="4" borderId="6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2"/>
  <sheetViews>
    <sheetView topLeftCell="A44" workbookViewId="0">
      <selection sqref="A1:J91"/>
    </sheetView>
  </sheetViews>
  <sheetFormatPr defaultColWidth="9.140625" defaultRowHeight="15.75"/>
  <cols>
    <col min="1" max="11" width="9.140625" style="1"/>
    <col min="12" max="12" width="9.140625" style="1" customWidth="1"/>
    <col min="13" max="16384" width="9.140625" style="1"/>
  </cols>
  <sheetData>
    <row r="1" spans="1:13">
      <c r="A1" s="6" t="s">
        <v>54</v>
      </c>
      <c r="B1" s="6"/>
      <c r="C1" s="6"/>
      <c r="D1" s="6"/>
      <c r="E1" s="6"/>
      <c r="F1" s="6"/>
      <c r="G1" s="3"/>
      <c r="H1" s="3"/>
      <c r="I1" s="4"/>
      <c r="J1" s="2"/>
      <c r="K1" s="2"/>
      <c r="L1" s="2"/>
      <c r="M1" s="2"/>
    </row>
    <row r="2" spans="1:13">
      <c r="A2" s="6" t="s">
        <v>124</v>
      </c>
      <c r="B2" s="6"/>
      <c r="C2" s="6"/>
      <c r="D2" s="6"/>
      <c r="E2" s="6"/>
      <c r="F2" s="6"/>
      <c r="G2" s="3"/>
      <c r="H2" s="3"/>
      <c r="I2" s="4"/>
      <c r="J2" s="2"/>
      <c r="K2" s="2"/>
      <c r="L2" s="2"/>
      <c r="M2" s="2"/>
    </row>
    <row r="3" spans="1:13">
      <c r="A3" s="3" t="s">
        <v>116</v>
      </c>
      <c r="B3" s="3"/>
      <c r="C3" s="3"/>
      <c r="D3" s="4"/>
      <c r="E3" s="3"/>
      <c r="F3" s="3"/>
      <c r="G3" s="3"/>
      <c r="H3" s="3"/>
      <c r="I3" s="4"/>
      <c r="J3" s="2"/>
      <c r="K3" s="2"/>
      <c r="L3" s="2"/>
      <c r="M3" s="2"/>
    </row>
    <row r="4" spans="1:13">
      <c r="A4" s="3" t="s">
        <v>117</v>
      </c>
      <c r="B4" s="3"/>
      <c r="C4" s="3"/>
      <c r="D4" s="3"/>
      <c r="E4" s="3"/>
      <c r="F4" s="3"/>
      <c r="G4" s="3"/>
      <c r="H4" s="3"/>
      <c r="I4" s="4"/>
      <c r="J4" s="2"/>
      <c r="K4" s="2"/>
      <c r="L4" s="2"/>
      <c r="M4" s="2"/>
    </row>
    <row r="5" spans="1:13">
      <c r="A5" s="4"/>
      <c r="B5" s="4"/>
      <c r="C5" s="4"/>
      <c r="D5" s="4"/>
      <c r="E5" s="4"/>
      <c r="F5" s="4"/>
      <c r="G5" s="4"/>
      <c r="H5" s="4"/>
      <c r="I5" s="4"/>
      <c r="J5" s="2"/>
      <c r="K5" s="2"/>
      <c r="L5" s="2"/>
      <c r="M5" s="2"/>
    </row>
    <row r="6" spans="1:13">
      <c r="A6" s="3" t="s">
        <v>125</v>
      </c>
      <c r="B6" s="4"/>
      <c r="C6" s="4"/>
      <c r="D6" s="4"/>
      <c r="E6" s="4">
        <f>отчет!D8+отчет!D10</f>
        <v>172724.2</v>
      </c>
      <c r="F6" s="5"/>
      <c r="G6" s="4"/>
      <c r="H6" s="4"/>
      <c r="I6" s="4"/>
      <c r="J6" s="2" t="s">
        <v>141</v>
      </c>
      <c r="K6" s="2"/>
      <c r="L6" s="2"/>
      <c r="M6" s="2"/>
    </row>
    <row r="7" spans="1:13">
      <c r="A7" s="3" t="s">
        <v>0</v>
      </c>
      <c r="B7" s="4"/>
      <c r="C7" s="5"/>
      <c r="D7" s="4"/>
      <c r="E7" s="4">
        <f>отчет!D8</f>
        <v>157905</v>
      </c>
      <c r="F7" s="4"/>
      <c r="G7" s="4"/>
      <c r="H7" s="4"/>
      <c r="I7" s="4"/>
      <c r="J7" s="2"/>
      <c r="K7" s="2"/>
      <c r="L7" s="2"/>
      <c r="M7" s="2"/>
    </row>
    <row r="8" spans="1:13">
      <c r="A8" s="3" t="s">
        <v>95</v>
      </c>
      <c r="B8" s="4"/>
      <c r="C8" s="4"/>
      <c r="D8" s="4"/>
      <c r="E8" s="4"/>
      <c r="F8" s="4"/>
      <c r="G8" s="4"/>
      <c r="H8" s="4"/>
      <c r="I8" s="4"/>
      <c r="J8" s="2"/>
      <c r="K8" s="2"/>
      <c r="L8" s="2"/>
      <c r="M8" s="2"/>
    </row>
    <row r="9" spans="1:13">
      <c r="A9" s="3" t="s">
        <v>114</v>
      </c>
      <c r="B9" s="4"/>
      <c r="C9" s="4"/>
      <c r="D9" s="4"/>
      <c r="E9" s="4"/>
      <c r="F9" s="4"/>
      <c r="G9" s="4">
        <f>I10+I11+I12+I13+I14</f>
        <v>78554.100000000006</v>
      </c>
      <c r="H9" s="5"/>
      <c r="I9" s="4"/>
      <c r="J9" s="2"/>
      <c r="K9" s="2"/>
      <c r="L9" s="2"/>
      <c r="M9" s="2"/>
    </row>
    <row r="10" spans="1:13">
      <c r="A10" s="4" t="s">
        <v>1</v>
      </c>
      <c r="B10" s="4"/>
      <c r="C10" s="5"/>
      <c r="D10" s="4"/>
      <c r="E10" s="4"/>
      <c r="F10" s="4"/>
      <c r="G10" s="4"/>
      <c r="H10" s="4"/>
      <c r="I10" s="4">
        <f>22496.2+0+24595.4+24141.6</f>
        <v>71233.200000000012</v>
      </c>
      <c r="J10" s="2"/>
      <c r="K10" s="2"/>
      <c r="L10" s="2"/>
      <c r="M10" s="2"/>
    </row>
    <row r="11" spans="1:13">
      <c r="A11" s="4" t="s">
        <v>2</v>
      </c>
      <c r="B11" s="4"/>
      <c r="C11" s="4"/>
      <c r="D11" s="4"/>
      <c r="E11" s="4"/>
      <c r="F11" s="4"/>
      <c r="G11" s="4"/>
      <c r="H11" s="4"/>
      <c r="I11" s="4"/>
      <c r="J11" s="2"/>
      <c r="K11" s="2"/>
      <c r="L11" s="2"/>
      <c r="M11" s="2"/>
    </row>
    <row r="12" spans="1:13">
      <c r="A12" s="4" t="s">
        <v>3</v>
      </c>
      <c r="B12" s="4"/>
      <c r="C12" s="4"/>
      <c r="D12" s="5"/>
      <c r="E12" s="4"/>
      <c r="F12" s="4"/>
      <c r="G12" s="4"/>
      <c r="H12" s="4"/>
      <c r="I12" s="4">
        <f>1237.3+1365.7+1343.7</f>
        <v>3946.7</v>
      </c>
      <c r="J12" s="2"/>
      <c r="K12" s="2"/>
      <c r="L12" s="2"/>
      <c r="M12" s="2"/>
    </row>
    <row r="13" spans="1:13">
      <c r="A13" s="4" t="s">
        <v>4</v>
      </c>
      <c r="B13" s="4"/>
      <c r="C13" s="4"/>
      <c r="D13" s="4"/>
      <c r="E13" s="4"/>
      <c r="F13" s="4"/>
      <c r="G13" s="4"/>
      <c r="H13" s="5"/>
      <c r="I13" s="4">
        <f>655.7+708.7+701.9</f>
        <v>2066.3000000000002</v>
      </c>
      <c r="J13" s="2"/>
      <c r="K13" s="2"/>
      <c r="L13" s="2"/>
      <c r="M13" s="2"/>
    </row>
    <row r="14" spans="1:13">
      <c r="A14" s="4" t="s">
        <v>113</v>
      </c>
      <c r="B14" s="4"/>
      <c r="C14" s="4"/>
      <c r="D14" s="4"/>
      <c r="E14" s="4"/>
      <c r="F14" s="4"/>
      <c r="G14" s="4"/>
      <c r="H14" s="5"/>
      <c r="I14" s="4">
        <f>415+449.1+443.8</f>
        <v>1307.9000000000001</v>
      </c>
      <c r="J14" s="2"/>
      <c r="K14" s="2"/>
      <c r="L14" s="2"/>
      <c r="M14" s="2"/>
    </row>
    <row r="15" spans="1:13">
      <c r="A15" s="3" t="s">
        <v>5</v>
      </c>
      <c r="B15" s="4"/>
      <c r="C15" s="4"/>
      <c r="D15" s="4"/>
      <c r="E15" s="5"/>
      <c r="F15" s="4"/>
      <c r="G15" s="4"/>
      <c r="H15" s="4"/>
      <c r="I15" s="4"/>
      <c r="J15" s="2"/>
      <c r="K15" s="2"/>
      <c r="L15" s="2"/>
      <c r="M15" s="2"/>
    </row>
    <row r="16" spans="1:13">
      <c r="A16" s="4" t="s">
        <v>6</v>
      </c>
      <c r="B16" s="4"/>
      <c r="C16" s="5"/>
      <c r="D16" s="4"/>
      <c r="E16" s="4"/>
      <c r="F16" s="4"/>
      <c r="G16" s="4"/>
      <c r="H16" s="4"/>
      <c r="I16" s="4">
        <f>1794.4+731.2</f>
        <v>2525.6000000000004</v>
      </c>
      <c r="J16" s="2" t="s">
        <v>141</v>
      </c>
      <c r="K16" s="2"/>
      <c r="L16" s="2"/>
      <c r="M16" s="2"/>
    </row>
    <row r="17" spans="1:13">
      <c r="A17" s="4" t="s">
        <v>7</v>
      </c>
      <c r="B17" s="4"/>
      <c r="C17" s="4"/>
      <c r="D17" s="4"/>
      <c r="E17" s="4"/>
      <c r="F17" s="4"/>
      <c r="G17" s="4"/>
      <c r="H17" s="4"/>
      <c r="I17" s="4"/>
      <c r="J17" s="2"/>
      <c r="K17" s="2"/>
      <c r="L17" s="2"/>
      <c r="M17" s="2"/>
    </row>
    <row r="18" spans="1:13">
      <c r="A18" s="4" t="s">
        <v>8</v>
      </c>
      <c r="B18" s="4"/>
      <c r="C18" s="4"/>
      <c r="D18" s="4"/>
      <c r="E18" s="4"/>
      <c r="F18" s="4"/>
      <c r="G18" s="4"/>
      <c r="H18" s="4"/>
      <c r="I18" s="4"/>
      <c r="J18" s="2"/>
      <c r="K18" s="2"/>
      <c r="L18" s="2"/>
      <c r="M18" s="2"/>
    </row>
    <row r="19" spans="1:13">
      <c r="A19" s="4" t="s">
        <v>9</v>
      </c>
      <c r="B19" s="4"/>
      <c r="C19" s="4"/>
      <c r="D19" s="4"/>
      <c r="E19" s="4"/>
      <c r="F19" s="4"/>
      <c r="G19" s="4"/>
      <c r="H19" s="4"/>
      <c r="I19" s="4"/>
      <c r="J19" s="2"/>
      <c r="K19" s="2"/>
      <c r="L19" s="2"/>
      <c r="M19" s="2"/>
    </row>
    <row r="20" spans="1:13">
      <c r="A20" s="4" t="s">
        <v>10</v>
      </c>
      <c r="B20" s="4"/>
      <c r="C20" s="5"/>
      <c r="D20" s="4"/>
      <c r="E20" s="4"/>
      <c r="F20" s="4"/>
      <c r="G20" s="4"/>
      <c r="H20" s="4"/>
      <c r="I20" s="4">
        <f>379.9+875.7</f>
        <v>1255.5999999999999</v>
      </c>
      <c r="J20" s="2" t="s">
        <v>141</v>
      </c>
      <c r="K20" s="2"/>
      <c r="L20" s="2"/>
      <c r="M20" s="2"/>
    </row>
    <row r="21" spans="1:13">
      <c r="A21" s="4" t="s">
        <v>11</v>
      </c>
      <c r="B21" s="4"/>
      <c r="C21" s="5"/>
      <c r="D21" s="4"/>
      <c r="E21" s="4"/>
      <c r="F21" s="4"/>
      <c r="G21" s="4"/>
      <c r="H21" s="4"/>
      <c r="I21" s="4">
        <f>89.9+110.2+135.7</f>
        <v>335.8</v>
      </c>
      <c r="J21" s="2" t="s">
        <v>141</v>
      </c>
      <c r="K21" s="2"/>
      <c r="L21" s="2"/>
      <c r="M21" s="2"/>
    </row>
    <row r="22" spans="1:13">
      <c r="A22" s="3" t="s">
        <v>12</v>
      </c>
      <c r="B22" s="4"/>
      <c r="C22" s="4"/>
      <c r="D22" s="4"/>
      <c r="E22" s="5"/>
      <c r="F22" s="4"/>
      <c r="G22" s="4"/>
      <c r="H22" s="4"/>
      <c r="I22" s="4"/>
      <c r="J22" s="2"/>
      <c r="K22" s="2"/>
      <c r="L22" s="2"/>
      <c r="M22" s="2"/>
    </row>
    <row r="23" spans="1:13">
      <c r="A23" s="4" t="s">
        <v>13</v>
      </c>
      <c r="B23" s="4"/>
      <c r="C23" s="4"/>
      <c r="D23" s="4"/>
      <c r="E23" s="4"/>
      <c r="F23" s="4"/>
      <c r="G23" s="4"/>
      <c r="H23" s="4"/>
      <c r="I23" s="4"/>
      <c r="J23" s="2"/>
      <c r="K23" s="2"/>
      <c r="L23" s="2"/>
      <c r="M23" s="2"/>
    </row>
    <row r="24" spans="1:13">
      <c r="A24" s="4" t="s">
        <v>14</v>
      </c>
      <c r="B24" s="4"/>
      <c r="C24" s="4"/>
      <c r="D24" s="5"/>
      <c r="E24" s="4"/>
      <c r="F24" s="4"/>
      <c r="G24" s="4"/>
      <c r="H24" s="4"/>
      <c r="I24" s="4"/>
      <c r="J24" s="2"/>
      <c r="K24" s="2"/>
      <c r="L24" s="2"/>
      <c r="M24" s="2"/>
    </row>
    <row r="25" spans="1:13">
      <c r="A25" s="4" t="s">
        <v>15</v>
      </c>
      <c r="B25" s="4"/>
      <c r="C25" s="4"/>
      <c r="D25" s="5"/>
      <c r="E25" s="4"/>
      <c r="F25" s="4"/>
      <c r="G25" s="4"/>
      <c r="H25" s="4"/>
      <c r="I25" s="4"/>
      <c r="J25" s="2"/>
      <c r="K25" s="2"/>
      <c r="L25" s="2"/>
      <c r="M25" s="2"/>
    </row>
    <row r="26" spans="1:13">
      <c r="A26" s="4" t="s">
        <v>16</v>
      </c>
      <c r="B26" s="4"/>
      <c r="C26" s="4"/>
      <c r="D26" s="5"/>
      <c r="E26" s="4"/>
      <c r="F26" s="4"/>
      <c r="G26" s="4"/>
      <c r="H26" s="4"/>
      <c r="I26" s="4"/>
      <c r="J26" s="2"/>
      <c r="K26" s="2"/>
      <c r="L26" s="2"/>
      <c r="M26" s="2"/>
    </row>
    <row r="27" spans="1:13">
      <c r="A27" s="4" t="s">
        <v>17</v>
      </c>
      <c r="B27" s="4"/>
      <c r="C27" s="4"/>
      <c r="D27" s="5"/>
      <c r="E27" s="4"/>
      <c r="F27" s="4"/>
      <c r="G27" s="4"/>
      <c r="H27" s="4"/>
      <c r="I27" s="4"/>
      <c r="J27" s="2"/>
      <c r="K27" s="2"/>
      <c r="L27" s="2"/>
      <c r="M27" s="2"/>
    </row>
    <row r="28" spans="1:13">
      <c r="A28" s="4" t="s">
        <v>18</v>
      </c>
      <c r="B28" s="4"/>
      <c r="C28" s="4"/>
      <c r="D28" s="5"/>
      <c r="E28" s="4"/>
      <c r="F28" s="4"/>
      <c r="G28" s="4"/>
      <c r="H28" s="4"/>
      <c r="I28" s="4"/>
      <c r="J28" s="2"/>
      <c r="K28" s="2"/>
      <c r="L28" s="2"/>
      <c r="M28" s="2"/>
    </row>
    <row r="29" spans="1:13">
      <c r="A29" s="4" t="s">
        <v>19</v>
      </c>
      <c r="B29" s="4"/>
      <c r="C29" s="4"/>
      <c r="D29" s="4"/>
      <c r="E29" s="4"/>
      <c r="F29" s="4"/>
      <c r="G29" s="4"/>
      <c r="H29" s="4"/>
      <c r="I29" s="4"/>
      <c r="J29" s="2"/>
      <c r="K29" s="2"/>
      <c r="L29" s="2"/>
      <c r="M29" s="2"/>
    </row>
    <row r="30" spans="1:13">
      <c r="A30" s="4" t="s">
        <v>20</v>
      </c>
      <c r="B30" s="4"/>
      <c r="C30" s="4"/>
      <c r="D30" s="4"/>
      <c r="E30" s="4"/>
      <c r="F30" s="4"/>
      <c r="G30" s="4"/>
      <c r="H30" s="4"/>
      <c r="I30" s="4"/>
      <c r="J30" s="2"/>
      <c r="K30" s="2"/>
      <c r="L30" s="2"/>
      <c r="M30" s="2"/>
    </row>
    <row r="31" spans="1:13">
      <c r="A31" s="4" t="s">
        <v>21</v>
      </c>
      <c r="B31" s="4"/>
      <c r="C31" s="4"/>
      <c r="D31" s="4"/>
      <c r="E31" s="4"/>
      <c r="F31" s="4"/>
      <c r="G31" s="4"/>
      <c r="H31" s="4"/>
      <c r="I31" s="4"/>
      <c r="J31" s="2"/>
      <c r="K31" s="2"/>
      <c r="L31" s="2"/>
      <c r="M31" s="2"/>
    </row>
    <row r="32" spans="1:13">
      <c r="A32" s="4" t="s">
        <v>22</v>
      </c>
      <c r="B32" s="4"/>
      <c r="C32" s="4"/>
      <c r="D32" s="4"/>
      <c r="E32" s="4"/>
      <c r="F32" s="4"/>
      <c r="G32" s="4"/>
      <c r="H32" s="4"/>
      <c r="I32" s="4"/>
      <c r="J32" s="2"/>
      <c r="K32" s="2"/>
      <c r="L32" s="2"/>
      <c r="M32" s="2"/>
    </row>
    <row r="33" spans="1:13">
      <c r="A33" s="4" t="s">
        <v>23</v>
      </c>
      <c r="B33" s="4"/>
      <c r="C33" s="4"/>
      <c r="D33" s="4"/>
      <c r="E33" s="4"/>
      <c r="F33" s="4"/>
      <c r="G33" s="4"/>
      <c r="H33" s="4"/>
      <c r="I33" s="4"/>
      <c r="J33" s="2"/>
      <c r="K33" s="2"/>
      <c r="L33" s="2"/>
      <c r="M33" s="2"/>
    </row>
    <row r="34" spans="1:13">
      <c r="A34" s="4" t="s">
        <v>87</v>
      </c>
      <c r="B34" s="4"/>
      <c r="C34" s="4"/>
      <c r="D34" s="4"/>
      <c r="E34" s="4"/>
      <c r="F34" s="4"/>
      <c r="G34" s="4"/>
      <c r="H34" s="4"/>
      <c r="I34" s="4">
        <v>52.5</v>
      </c>
      <c r="J34" s="2" t="s">
        <v>141</v>
      </c>
      <c r="K34" s="2"/>
      <c r="L34" s="2"/>
      <c r="M34" s="2"/>
    </row>
    <row r="35" spans="1:13">
      <c r="A35" s="4" t="s">
        <v>26</v>
      </c>
      <c r="B35" s="4"/>
      <c r="C35" s="4"/>
      <c r="D35" s="4"/>
      <c r="E35" s="4"/>
      <c r="F35" s="4"/>
      <c r="G35" s="4"/>
      <c r="H35" s="4"/>
      <c r="I35" s="4"/>
      <c r="J35" s="2"/>
      <c r="K35" s="2"/>
      <c r="L35" s="2"/>
      <c r="M35" s="2"/>
    </row>
    <row r="36" spans="1:13">
      <c r="A36" s="4" t="s">
        <v>103</v>
      </c>
      <c r="B36" s="4"/>
      <c r="C36" s="4"/>
      <c r="D36" s="4"/>
      <c r="E36" s="4"/>
      <c r="F36" s="4"/>
      <c r="G36" s="4"/>
      <c r="H36" s="4"/>
      <c r="I36" s="4">
        <v>6.9</v>
      </c>
      <c r="J36" s="2" t="s">
        <v>141</v>
      </c>
      <c r="K36" s="2"/>
      <c r="L36" s="2"/>
      <c r="M36" s="2"/>
    </row>
    <row r="37" spans="1:13" ht="17.25" customHeight="1">
      <c r="A37" s="4" t="s">
        <v>102</v>
      </c>
      <c r="B37" s="4"/>
      <c r="C37" s="4"/>
      <c r="D37" s="4"/>
      <c r="E37" s="4"/>
      <c r="F37" s="4"/>
      <c r="G37" s="4"/>
      <c r="H37" s="4"/>
      <c r="I37" s="4"/>
      <c r="J37" s="2"/>
      <c r="K37" s="2"/>
      <c r="L37" s="2"/>
      <c r="M37" s="2"/>
    </row>
    <row r="38" spans="1:13" ht="17.25" customHeight="1">
      <c r="A38" s="4" t="s">
        <v>104</v>
      </c>
      <c r="B38" s="4"/>
      <c r="C38" s="4"/>
      <c r="D38" s="4"/>
      <c r="E38" s="4"/>
      <c r="F38" s="4"/>
      <c r="G38" s="4"/>
      <c r="H38" s="4"/>
      <c r="I38" s="4"/>
      <c r="J38" s="2"/>
      <c r="K38" s="2"/>
      <c r="L38" s="2"/>
      <c r="M38" s="2"/>
    </row>
    <row r="39" spans="1:13" ht="17.25" customHeight="1">
      <c r="A39" s="4" t="s">
        <v>128</v>
      </c>
      <c r="B39" s="4"/>
      <c r="C39" s="4"/>
      <c r="D39" s="4"/>
      <c r="E39" s="4"/>
      <c r="F39" s="4"/>
      <c r="G39" s="4"/>
      <c r="H39" s="4"/>
      <c r="I39" s="4">
        <v>12.5</v>
      </c>
      <c r="J39" s="2" t="s">
        <v>141</v>
      </c>
      <c r="K39" s="2"/>
      <c r="L39" s="2"/>
      <c r="M39" s="2"/>
    </row>
    <row r="40" spans="1:13" ht="17.25" customHeight="1">
      <c r="A40" s="4" t="s">
        <v>136</v>
      </c>
      <c r="B40" s="4"/>
      <c r="C40" s="4"/>
      <c r="D40" s="4"/>
      <c r="E40" s="4"/>
      <c r="F40" s="4"/>
      <c r="G40" s="4"/>
      <c r="H40" s="4"/>
      <c r="I40" s="4">
        <v>369.4</v>
      </c>
      <c r="J40" s="2" t="s">
        <v>141</v>
      </c>
      <c r="K40" s="2"/>
      <c r="L40" s="2"/>
      <c r="M40" s="2"/>
    </row>
    <row r="41" spans="1:13" ht="17.25" customHeight="1">
      <c r="A41" s="4" t="s">
        <v>140</v>
      </c>
      <c r="B41" s="4"/>
      <c r="C41" s="4"/>
      <c r="D41" s="4"/>
      <c r="E41" s="4"/>
      <c r="F41" s="4"/>
      <c r="G41" s="4"/>
      <c r="H41" s="4"/>
      <c r="I41" s="4">
        <v>100</v>
      </c>
      <c r="J41" s="2" t="s">
        <v>141</v>
      </c>
      <c r="K41" s="2"/>
      <c r="L41" s="2"/>
      <c r="M41" s="2"/>
    </row>
    <row r="42" spans="1:13">
      <c r="A42" s="3" t="s">
        <v>24</v>
      </c>
      <c r="B42" s="4"/>
      <c r="C42" s="4"/>
      <c r="D42" s="4"/>
      <c r="E42" s="5"/>
      <c r="F42" s="4"/>
      <c r="G42" s="4"/>
      <c r="H42" s="4"/>
      <c r="I42" s="4"/>
      <c r="J42" s="2"/>
      <c r="K42" s="2"/>
      <c r="L42" s="2"/>
      <c r="M42" s="2"/>
    </row>
    <row r="43" spans="1:13">
      <c r="A43" s="4" t="s">
        <v>25</v>
      </c>
      <c r="B43" s="4"/>
      <c r="C43" s="5"/>
      <c r="D43" s="4"/>
      <c r="E43" s="4"/>
      <c r="F43" s="4"/>
      <c r="G43" s="4"/>
      <c r="H43" s="4"/>
      <c r="I43" s="4"/>
      <c r="J43" s="2"/>
      <c r="K43" s="2"/>
      <c r="L43" s="2"/>
      <c r="M43" s="2"/>
    </row>
    <row r="44" spans="1:13">
      <c r="A44" s="4" t="s">
        <v>27</v>
      </c>
      <c r="B44" s="4"/>
      <c r="C44" s="4"/>
      <c r="D44" s="4"/>
      <c r="E44" s="4"/>
      <c r="F44" s="4"/>
      <c r="G44" s="4"/>
      <c r="H44" s="4"/>
      <c r="I44" s="4"/>
      <c r="J44" s="2"/>
      <c r="K44" s="2"/>
      <c r="L44" s="2"/>
      <c r="M44" s="2"/>
    </row>
    <row r="45" spans="1:13">
      <c r="A45" s="3" t="s">
        <v>88</v>
      </c>
      <c r="B45" s="4"/>
      <c r="C45" s="3" t="s">
        <v>86</v>
      </c>
      <c r="D45" s="4"/>
      <c r="E45" s="4"/>
      <c r="F45" s="4"/>
      <c r="G45" s="4"/>
      <c r="H45" s="4"/>
      <c r="I45" s="4"/>
      <c r="J45" s="2"/>
      <c r="K45" s="2"/>
      <c r="L45" s="2"/>
      <c r="M45" s="2"/>
    </row>
    <row r="46" spans="1:13">
      <c r="A46" s="3" t="s">
        <v>89</v>
      </c>
      <c r="B46" s="4"/>
      <c r="C46" s="4"/>
      <c r="D46" s="4"/>
      <c r="E46" s="4"/>
      <c r="F46" s="4"/>
      <c r="G46" s="4"/>
      <c r="H46" s="4"/>
      <c r="I46" s="4"/>
      <c r="J46" s="2"/>
      <c r="K46" s="2"/>
      <c r="L46" s="2"/>
      <c r="M46" s="2"/>
    </row>
    <row r="47" spans="1:13">
      <c r="A47" s="4" t="s">
        <v>28</v>
      </c>
      <c r="B47" s="4"/>
      <c r="C47" s="4"/>
      <c r="D47" s="4"/>
      <c r="E47" s="4"/>
      <c r="F47" s="4"/>
      <c r="G47" s="4"/>
      <c r="H47" s="4"/>
      <c r="I47" s="4"/>
      <c r="J47" s="2"/>
      <c r="K47" s="2"/>
      <c r="L47" s="2"/>
      <c r="M47" s="2"/>
    </row>
    <row r="48" spans="1:13">
      <c r="A48" s="4" t="s">
        <v>55</v>
      </c>
      <c r="B48" s="4"/>
      <c r="C48" s="4"/>
      <c r="D48" s="4"/>
      <c r="E48" s="4"/>
      <c r="F48" s="4"/>
      <c r="G48" s="4"/>
      <c r="H48" s="4"/>
      <c r="I48" s="4"/>
      <c r="J48" s="2"/>
      <c r="K48" s="2"/>
      <c r="L48" s="2"/>
      <c r="M48" s="2"/>
    </row>
    <row r="49" spans="1:13">
      <c r="A49" s="4" t="s">
        <v>56</v>
      </c>
      <c r="B49" s="4"/>
      <c r="C49" s="4"/>
      <c r="D49" s="4"/>
      <c r="E49" s="4"/>
      <c r="F49" s="4"/>
      <c r="G49" s="4"/>
      <c r="H49" s="4"/>
      <c r="I49" s="4"/>
      <c r="J49" s="2"/>
      <c r="K49" s="2"/>
      <c r="L49" s="2"/>
      <c r="M49" s="2"/>
    </row>
    <row r="50" spans="1:13">
      <c r="A50" s="3" t="s">
        <v>92</v>
      </c>
      <c r="B50" s="4"/>
      <c r="C50" s="4"/>
      <c r="D50" s="4"/>
      <c r="E50" s="4"/>
      <c r="F50" s="4"/>
      <c r="G50" s="4"/>
      <c r="H50" s="5"/>
      <c r="I50" s="4"/>
      <c r="J50" s="2"/>
      <c r="K50" s="2"/>
      <c r="L50" s="2"/>
      <c r="M50" s="2"/>
    </row>
    <row r="51" spans="1:13">
      <c r="A51" s="4" t="s">
        <v>29</v>
      </c>
      <c r="B51" s="4"/>
      <c r="C51" s="4"/>
      <c r="D51" s="4"/>
      <c r="E51" s="4"/>
      <c r="F51" s="4"/>
      <c r="G51" s="4"/>
      <c r="H51" s="4"/>
      <c r="I51" s="4">
        <f>8.2+25.3+46.1+28.6+19.1</f>
        <v>127.29999999999998</v>
      </c>
      <c r="J51" s="2" t="s">
        <v>141</v>
      </c>
      <c r="K51" s="2"/>
      <c r="L51" s="2"/>
      <c r="M51" s="2"/>
    </row>
    <row r="52" spans="1:13">
      <c r="A52" s="4" t="s">
        <v>105</v>
      </c>
      <c r="B52" s="4"/>
      <c r="C52" s="4"/>
      <c r="D52" s="4"/>
      <c r="E52" s="4"/>
      <c r="F52" s="4"/>
      <c r="G52" s="4"/>
      <c r="H52" s="4"/>
      <c r="I52" s="4"/>
      <c r="J52" s="2"/>
      <c r="K52" s="2"/>
      <c r="L52" s="2"/>
      <c r="M52" s="2"/>
    </row>
    <row r="53" spans="1:13">
      <c r="A53" s="4" t="s">
        <v>30</v>
      </c>
      <c r="B53" s="4"/>
      <c r="C53" s="4"/>
      <c r="D53" s="4"/>
      <c r="E53" s="4"/>
      <c r="F53" s="4"/>
      <c r="G53" s="5"/>
      <c r="H53" s="4"/>
      <c r="I53" s="4">
        <v>1096.4000000000001</v>
      </c>
      <c r="J53" s="2" t="s">
        <v>141</v>
      </c>
      <c r="K53" s="2"/>
      <c r="L53" s="2"/>
      <c r="M53" s="2"/>
    </row>
    <row r="54" spans="1:13">
      <c r="A54" s="4" t="s">
        <v>31</v>
      </c>
      <c r="B54" s="4"/>
      <c r="C54" s="4"/>
      <c r="D54" s="4"/>
      <c r="E54" s="4"/>
      <c r="F54" s="4"/>
      <c r="G54" s="5"/>
      <c r="H54" s="4"/>
      <c r="I54" s="4"/>
      <c r="J54" s="2"/>
      <c r="K54" s="2"/>
      <c r="L54" s="2"/>
      <c r="M54" s="2"/>
    </row>
    <row r="55" spans="1:13">
      <c r="A55" s="4" t="s">
        <v>32</v>
      </c>
      <c r="B55" s="4"/>
      <c r="C55" s="4"/>
      <c r="D55" s="4"/>
      <c r="E55" s="4"/>
      <c r="F55" s="4"/>
      <c r="G55" s="5"/>
      <c r="H55" s="4"/>
      <c r="I55" s="4"/>
      <c r="J55" s="2"/>
      <c r="K55" s="2"/>
      <c r="L55" s="2"/>
      <c r="M55" s="2"/>
    </row>
    <row r="56" spans="1:13">
      <c r="A56" s="4" t="s">
        <v>33</v>
      </c>
      <c r="B56" s="4"/>
      <c r="C56" s="4"/>
      <c r="D56" s="4"/>
      <c r="E56" s="4"/>
      <c r="F56" s="4"/>
      <c r="G56" s="5"/>
      <c r="H56" s="4"/>
      <c r="I56" s="4">
        <v>61.9</v>
      </c>
      <c r="J56" s="2" t="s">
        <v>141</v>
      </c>
      <c r="K56" s="2"/>
      <c r="L56" s="2"/>
      <c r="M56" s="2"/>
    </row>
    <row r="57" spans="1:13">
      <c r="A57" s="4" t="s">
        <v>34</v>
      </c>
      <c r="B57" s="4"/>
      <c r="C57" s="4"/>
      <c r="D57" s="4"/>
      <c r="E57" s="4"/>
      <c r="F57" s="4"/>
      <c r="G57" s="5"/>
      <c r="H57" s="4"/>
      <c r="I57" s="4"/>
      <c r="J57" s="2"/>
      <c r="K57" s="2"/>
      <c r="L57" s="2"/>
      <c r="M57" s="2"/>
    </row>
    <row r="58" spans="1:13">
      <c r="A58" s="4" t="s">
        <v>35</v>
      </c>
      <c r="B58" s="4"/>
      <c r="C58" s="4"/>
      <c r="D58" s="4"/>
      <c r="E58" s="4"/>
      <c r="F58" s="4"/>
      <c r="G58" s="5"/>
      <c r="H58" s="4"/>
      <c r="I58" s="4"/>
      <c r="J58" s="2"/>
      <c r="K58" s="2"/>
      <c r="L58" s="2"/>
      <c r="M58" s="2"/>
    </row>
    <row r="59" spans="1:13">
      <c r="A59" s="4" t="s">
        <v>94</v>
      </c>
      <c r="B59" s="4"/>
      <c r="C59" s="4"/>
      <c r="D59" s="4"/>
      <c r="E59" s="4"/>
      <c r="F59" s="4"/>
      <c r="G59" s="5"/>
      <c r="H59" s="4"/>
      <c r="I59" s="4"/>
      <c r="J59" s="2"/>
      <c r="K59" s="2"/>
      <c r="L59" s="2"/>
      <c r="M59" s="2"/>
    </row>
    <row r="60" spans="1:13">
      <c r="A60" s="4" t="s">
        <v>138</v>
      </c>
      <c r="B60" s="4"/>
      <c r="C60" s="4"/>
      <c r="D60" s="4"/>
      <c r="E60" s="4"/>
      <c r="F60" s="4"/>
      <c r="G60" s="5"/>
      <c r="H60" s="4"/>
      <c r="I60" s="4">
        <v>131</v>
      </c>
      <c r="J60" s="2" t="s">
        <v>141</v>
      </c>
      <c r="K60" s="2"/>
      <c r="L60" s="2"/>
      <c r="M60" s="2"/>
    </row>
    <row r="61" spans="1:13">
      <c r="A61" s="4" t="s">
        <v>112</v>
      </c>
      <c r="B61" s="4"/>
      <c r="C61" s="4"/>
      <c r="D61" s="4"/>
      <c r="E61" s="4"/>
      <c r="F61" s="4"/>
      <c r="G61" s="5"/>
      <c r="H61" s="4"/>
      <c r="I61" s="4">
        <f>193.4+48.2</f>
        <v>241.60000000000002</v>
      </c>
      <c r="J61" s="2" t="s">
        <v>141</v>
      </c>
      <c r="K61" s="2"/>
      <c r="L61" s="2"/>
      <c r="M61" s="2"/>
    </row>
    <row r="62" spans="1:13">
      <c r="A62" s="4" t="s">
        <v>126</v>
      </c>
      <c r="B62" s="4"/>
      <c r="C62" s="4"/>
      <c r="D62" s="4"/>
      <c r="E62" s="4"/>
      <c r="F62" s="4"/>
      <c r="G62" s="5"/>
      <c r="H62" s="4"/>
      <c r="I62" s="4">
        <v>1094.4000000000001</v>
      </c>
      <c r="J62" s="2" t="s">
        <v>141</v>
      </c>
      <c r="K62" s="2"/>
      <c r="L62" s="2"/>
      <c r="M62" s="2"/>
    </row>
    <row r="63" spans="1:13">
      <c r="A63" s="4" t="s">
        <v>127</v>
      </c>
      <c r="B63" s="4"/>
      <c r="C63" s="4"/>
      <c r="D63" s="4"/>
      <c r="E63" s="4"/>
      <c r="F63" s="4"/>
      <c r="G63" s="5"/>
      <c r="H63" s="4"/>
      <c r="I63" s="4">
        <v>159.1</v>
      </c>
      <c r="J63" s="2" t="s">
        <v>141</v>
      </c>
      <c r="K63" s="2"/>
      <c r="L63" s="2"/>
      <c r="M63" s="2"/>
    </row>
    <row r="64" spans="1:13">
      <c r="A64" s="4" t="s">
        <v>135</v>
      </c>
      <c r="B64" s="4"/>
      <c r="C64" s="4"/>
      <c r="D64" s="4"/>
      <c r="E64" s="4"/>
      <c r="F64" s="4"/>
      <c r="G64" s="5"/>
      <c r="H64" s="4"/>
      <c r="I64" s="4">
        <v>50</v>
      </c>
      <c r="J64" s="2" t="s">
        <v>141</v>
      </c>
      <c r="K64" s="2"/>
      <c r="L64" s="2"/>
      <c r="M64" s="2"/>
    </row>
    <row r="65" spans="1:13">
      <c r="A65" s="4" t="s">
        <v>139</v>
      </c>
      <c r="B65" s="4"/>
      <c r="C65" s="4"/>
      <c r="D65" s="4"/>
      <c r="E65" s="4"/>
      <c r="F65" s="4"/>
      <c r="G65" s="5"/>
      <c r="H65" s="4"/>
      <c r="I65" s="4">
        <v>80</v>
      </c>
      <c r="J65" s="2" t="s">
        <v>141</v>
      </c>
      <c r="K65" s="2"/>
      <c r="L65" s="2"/>
      <c r="M65" s="2"/>
    </row>
    <row r="66" spans="1:13">
      <c r="A66" s="4" t="s">
        <v>129</v>
      </c>
      <c r="B66" s="4"/>
      <c r="C66" s="4"/>
      <c r="D66" s="4"/>
      <c r="E66" s="4"/>
      <c r="F66" s="4"/>
      <c r="G66" s="5"/>
      <c r="H66" s="4"/>
      <c r="I66" s="4">
        <v>89.6</v>
      </c>
      <c r="J66" s="2" t="s">
        <v>141</v>
      </c>
      <c r="K66" s="2"/>
      <c r="L66" s="2"/>
      <c r="M66" s="2"/>
    </row>
    <row r="67" spans="1:13">
      <c r="A67" s="4" t="s">
        <v>134</v>
      </c>
      <c r="B67" s="4"/>
      <c r="C67" s="4"/>
      <c r="D67" s="4"/>
      <c r="E67" s="4"/>
      <c r="F67" s="4"/>
      <c r="G67" s="5"/>
      <c r="H67" s="4"/>
      <c r="I67" s="4">
        <v>15.6</v>
      </c>
      <c r="J67" s="2" t="s">
        <v>141</v>
      </c>
      <c r="K67" s="2"/>
      <c r="L67" s="2"/>
      <c r="M67" s="2"/>
    </row>
    <row r="68" spans="1:13">
      <c r="A68" s="4" t="s">
        <v>119</v>
      </c>
      <c r="B68" s="4"/>
      <c r="C68" s="4"/>
      <c r="D68" s="4"/>
      <c r="E68" s="4"/>
      <c r="F68" s="4"/>
      <c r="G68" s="5"/>
      <c r="H68" s="4"/>
      <c r="I68" s="4"/>
      <c r="J68" s="2"/>
      <c r="K68" s="2"/>
      <c r="L68" s="2"/>
      <c r="M68" s="2"/>
    </row>
    <row r="69" spans="1:13">
      <c r="A69" s="3" t="s">
        <v>90</v>
      </c>
      <c r="B69" s="4"/>
      <c r="C69" s="4"/>
      <c r="D69" s="4"/>
      <c r="E69" s="4"/>
      <c r="F69" s="4"/>
      <c r="G69" s="5"/>
      <c r="H69" s="4"/>
      <c r="I69" s="4">
        <v>51.9</v>
      </c>
      <c r="J69" s="2" t="s">
        <v>141</v>
      </c>
      <c r="K69" s="2"/>
      <c r="L69" s="2"/>
      <c r="M69" s="2"/>
    </row>
    <row r="70" spans="1:13">
      <c r="A70" s="3" t="s">
        <v>91</v>
      </c>
      <c r="B70" s="4"/>
      <c r="C70" s="4"/>
      <c r="D70" s="4"/>
      <c r="E70" s="4"/>
      <c r="F70" s="4"/>
      <c r="G70" s="4"/>
      <c r="H70" s="4"/>
      <c r="I70" s="4"/>
      <c r="J70" s="2"/>
      <c r="K70" s="2"/>
      <c r="L70" s="2"/>
      <c r="M70" s="2"/>
    </row>
    <row r="71" spans="1:13">
      <c r="A71" s="4" t="s">
        <v>59</v>
      </c>
      <c r="B71" s="4"/>
      <c r="C71" s="4"/>
      <c r="D71" s="4"/>
      <c r="E71" s="4"/>
      <c r="F71" s="4"/>
      <c r="G71" s="4"/>
      <c r="H71" s="4"/>
      <c r="I71" s="4"/>
      <c r="J71" s="2"/>
      <c r="K71" s="2"/>
      <c r="L71" s="2"/>
      <c r="M71" s="2"/>
    </row>
    <row r="72" spans="1:13">
      <c r="A72" s="4" t="s">
        <v>60</v>
      </c>
      <c r="B72" s="4"/>
      <c r="C72" s="4" t="s">
        <v>93</v>
      </c>
      <c r="D72" s="4"/>
      <c r="E72" s="4"/>
      <c r="F72" s="4"/>
      <c r="G72" s="4"/>
      <c r="H72" s="4"/>
      <c r="I72" s="4"/>
      <c r="J72" s="2"/>
      <c r="K72" s="2"/>
      <c r="L72" s="2"/>
      <c r="M72" s="2"/>
    </row>
    <row r="73" spans="1:13">
      <c r="A73" s="4" t="s">
        <v>118</v>
      </c>
      <c r="B73" s="4"/>
      <c r="C73" s="4"/>
      <c r="D73" s="4"/>
      <c r="E73" s="4"/>
      <c r="F73" s="4"/>
      <c r="G73" s="4"/>
      <c r="H73" s="4"/>
      <c r="I73" s="4"/>
      <c r="J73" s="2"/>
      <c r="K73" s="2"/>
      <c r="L73" s="2"/>
      <c r="M73" s="2"/>
    </row>
    <row r="74" spans="1:13">
      <c r="A74" s="4" t="s">
        <v>83</v>
      </c>
      <c r="B74" s="4"/>
      <c r="C74" s="4"/>
      <c r="D74" s="4"/>
      <c r="E74" s="4"/>
      <c r="F74" s="4"/>
      <c r="G74" s="4"/>
      <c r="H74" s="4"/>
      <c r="I74" s="4"/>
      <c r="J74" s="2"/>
      <c r="K74" s="2"/>
      <c r="L74" s="2"/>
      <c r="M74" s="2"/>
    </row>
    <row r="75" spans="1:13">
      <c r="A75" s="4" t="s">
        <v>53</v>
      </c>
      <c r="B75" s="4"/>
      <c r="C75" s="4"/>
      <c r="D75" s="4"/>
      <c r="E75" s="4"/>
      <c r="F75" s="4"/>
      <c r="G75" s="4"/>
      <c r="H75" s="4"/>
      <c r="I75" s="4"/>
      <c r="J75" s="2"/>
      <c r="K75" s="2"/>
      <c r="L75" s="2"/>
      <c r="M75" s="2"/>
    </row>
    <row r="76" spans="1:13">
      <c r="A76" s="4" t="s">
        <v>84</v>
      </c>
      <c r="B76" s="4"/>
      <c r="C76" s="4"/>
      <c r="D76" s="4"/>
      <c r="E76" s="4"/>
      <c r="F76" s="4"/>
      <c r="G76" s="4"/>
      <c r="H76" s="4"/>
      <c r="I76" s="4"/>
      <c r="J76" s="2"/>
      <c r="K76" s="2"/>
      <c r="L76" s="2"/>
      <c r="M76" s="2"/>
    </row>
    <row r="77" spans="1:13">
      <c r="A77" s="4" t="s">
        <v>57</v>
      </c>
      <c r="B77" s="4"/>
      <c r="C77" s="4"/>
      <c r="D77" s="4"/>
      <c r="E77" s="4"/>
      <c r="F77" s="4"/>
      <c r="G77" s="4"/>
      <c r="H77" s="4"/>
      <c r="I77" s="4"/>
      <c r="J77" s="2"/>
      <c r="K77" s="2"/>
      <c r="L77" s="2"/>
      <c r="M77" s="2"/>
    </row>
    <row r="78" spans="1:13">
      <c r="A78" s="4" t="s">
        <v>85</v>
      </c>
      <c r="B78" s="4"/>
      <c r="C78" s="4"/>
      <c r="D78" s="4"/>
      <c r="E78" s="4"/>
      <c r="F78" s="4"/>
      <c r="G78" s="4"/>
      <c r="H78" s="4"/>
      <c r="I78" s="4"/>
      <c r="J78" s="2"/>
      <c r="K78" s="2"/>
      <c r="L78" s="2"/>
      <c r="M78" s="2"/>
    </row>
    <row r="79" spans="1:13">
      <c r="A79" s="48" t="s">
        <v>100</v>
      </c>
      <c r="B79" s="48"/>
      <c r="C79" s="48"/>
      <c r="D79" s="48"/>
      <c r="E79" s="48"/>
      <c r="F79" s="48"/>
      <c r="G79" s="48"/>
      <c r="H79" s="48"/>
      <c r="I79" s="4"/>
      <c r="J79" s="2"/>
      <c r="K79" s="2"/>
      <c r="L79" s="2"/>
      <c r="M79" s="2"/>
    </row>
    <row r="80" spans="1:13">
      <c r="A80" s="48"/>
      <c r="B80" s="48"/>
      <c r="C80" s="48"/>
      <c r="D80" s="48"/>
      <c r="E80" s="48"/>
      <c r="F80" s="48"/>
      <c r="G80" s="48"/>
      <c r="H80" s="48"/>
      <c r="I80" s="4">
        <f>45207.6-60+17536.4+568+1820.9-0</f>
        <v>65072.9</v>
      </c>
      <c r="J80" s="2" t="s">
        <v>141</v>
      </c>
      <c r="K80" s="2"/>
      <c r="L80" s="2"/>
      <c r="M80" s="2"/>
    </row>
    <row r="81" spans="1:13">
      <c r="A81" s="4" t="s">
        <v>131</v>
      </c>
      <c r="B81" s="4"/>
      <c r="C81" s="4"/>
      <c r="D81" s="4"/>
      <c r="E81" s="4"/>
      <c r="F81" s="4"/>
      <c r="G81" s="4"/>
      <c r="H81" s="4"/>
      <c r="I81" s="4">
        <v>90</v>
      </c>
      <c r="J81" s="2" t="s">
        <v>141</v>
      </c>
      <c r="K81" s="2"/>
      <c r="L81" s="2"/>
      <c r="M81" s="2"/>
    </row>
    <row r="82" spans="1:13">
      <c r="A82" s="4" t="s">
        <v>101</v>
      </c>
      <c r="B82" s="4"/>
      <c r="C82" s="4"/>
      <c r="D82" s="4"/>
      <c r="E82" s="4"/>
      <c r="F82" s="4"/>
      <c r="G82" s="4"/>
      <c r="H82" s="4"/>
      <c r="I82" s="4">
        <f>844.4+1372.9</f>
        <v>2217.3000000000002</v>
      </c>
      <c r="J82" s="2" t="s">
        <v>141</v>
      </c>
      <c r="K82" s="2"/>
      <c r="L82" s="2"/>
      <c r="M82" s="2"/>
    </row>
    <row r="83" spans="1:13">
      <c r="A83" s="4" t="s">
        <v>108</v>
      </c>
      <c r="B83" s="4"/>
      <c r="C83" s="4"/>
      <c r="D83" s="4"/>
      <c r="E83" s="4"/>
      <c r="F83" s="4"/>
      <c r="G83" s="4"/>
      <c r="H83" s="4"/>
      <c r="I83" s="4"/>
      <c r="J83" s="2"/>
      <c r="K83" s="2"/>
      <c r="L83" s="2"/>
      <c r="M83" s="2"/>
    </row>
    <row r="84" spans="1:13" s="16" customFormat="1">
      <c r="A84" s="4" t="s">
        <v>130</v>
      </c>
      <c r="B84" s="4"/>
      <c r="C84" s="4"/>
      <c r="D84" s="4"/>
      <c r="E84" s="4"/>
      <c r="F84" s="4"/>
      <c r="G84" s="3"/>
      <c r="H84" s="3"/>
      <c r="I84" s="4">
        <v>147.5</v>
      </c>
      <c r="J84" s="2" t="s">
        <v>141</v>
      </c>
      <c r="K84" s="20"/>
      <c r="L84" s="20"/>
      <c r="M84" s="20"/>
    </row>
    <row r="85" spans="1:13" s="16" customFormat="1">
      <c r="A85" s="4" t="s">
        <v>132</v>
      </c>
      <c r="B85" s="4"/>
      <c r="C85" s="4"/>
      <c r="D85" s="4"/>
      <c r="E85" s="4"/>
      <c r="F85" s="4"/>
      <c r="G85" s="3"/>
      <c r="H85" s="3"/>
      <c r="I85" s="4">
        <f>348.7+85.3+9</f>
        <v>443</v>
      </c>
      <c r="J85" s="2" t="s">
        <v>141</v>
      </c>
      <c r="K85" s="20"/>
      <c r="L85" s="20"/>
      <c r="M85" s="20"/>
    </row>
    <row r="86" spans="1:13" s="16" customFormat="1">
      <c r="A86" s="4" t="s">
        <v>133</v>
      </c>
      <c r="B86" s="4"/>
      <c r="C86" s="4"/>
      <c r="D86" s="4"/>
      <c r="E86" s="4"/>
      <c r="F86" s="4"/>
      <c r="G86" s="3"/>
      <c r="H86" s="3"/>
      <c r="I86" s="4">
        <f>3.4+13</f>
        <v>16.399999999999999</v>
      </c>
      <c r="J86" s="2" t="s">
        <v>141</v>
      </c>
      <c r="K86" s="20"/>
      <c r="L86" s="20"/>
      <c r="M86" s="20"/>
    </row>
    <row r="87" spans="1:13" s="16" customFormat="1">
      <c r="A87" s="4" t="s">
        <v>137</v>
      </c>
      <c r="B87" s="4"/>
      <c r="C87" s="4"/>
      <c r="D87" s="4"/>
      <c r="E87" s="4"/>
      <c r="F87" s="4"/>
      <c r="G87" s="3"/>
      <c r="H87" s="3"/>
      <c r="I87" s="4">
        <v>63</v>
      </c>
      <c r="J87" s="2" t="s">
        <v>141</v>
      </c>
      <c r="K87" s="20"/>
      <c r="L87" s="20"/>
      <c r="M87" s="20"/>
    </row>
    <row r="88" spans="1:13" s="16" customFormat="1">
      <c r="A88" s="4"/>
      <c r="B88" s="3"/>
      <c r="C88" s="3"/>
      <c r="D88" s="3"/>
      <c r="E88" s="3"/>
      <c r="F88" s="3"/>
      <c r="G88" s="3"/>
      <c r="H88" s="3"/>
      <c r="I88" s="4"/>
      <c r="J88" s="20"/>
      <c r="K88" s="20"/>
      <c r="L88" s="20"/>
      <c r="M88" s="20"/>
    </row>
    <row r="89" spans="1:13">
      <c r="A89" s="4"/>
      <c r="B89" s="3" t="s">
        <v>142</v>
      </c>
      <c r="C89" s="3"/>
      <c r="D89" s="4"/>
      <c r="E89" s="4"/>
      <c r="F89" s="4"/>
      <c r="G89" s="4" t="s">
        <v>144</v>
      </c>
      <c r="H89" s="4"/>
      <c r="I89" s="4"/>
      <c r="J89" s="2"/>
      <c r="K89" s="2"/>
      <c r="L89" s="2"/>
      <c r="M89" s="2"/>
    </row>
    <row r="90" spans="1:13">
      <c r="A90" s="4"/>
      <c r="B90" s="3"/>
      <c r="C90" s="3"/>
      <c r="D90" s="4"/>
      <c r="E90" s="4"/>
      <c r="F90" s="4"/>
      <c r="G90" s="4"/>
      <c r="H90" s="4"/>
      <c r="I90" s="4"/>
      <c r="J90" s="2"/>
      <c r="K90" s="2"/>
      <c r="L90" s="2"/>
      <c r="M90" s="2"/>
    </row>
    <row r="91" spans="1:13">
      <c r="A91" s="4"/>
      <c r="B91" s="3" t="s">
        <v>36</v>
      </c>
      <c r="C91" s="3"/>
      <c r="D91" s="4"/>
      <c r="E91" s="4"/>
      <c r="F91" s="4"/>
      <c r="G91" s="4" t="s">
        <v>145</v>
      </c>
      <c r="H91" s="4"/>
      <c r="I91" s="4"/>
      <c r="J91" s="2"/>
      <c r="K91" s="2"/>
      <c r="L91" s="2"/>
      <c r="M91" s="2"/>
    </row>
    <row r="92" spans="1:13">
      <c r="A92" s="4"/>
      <c r="B92" s="4"/>
      <c r="C92" s="4"/>
      <c r="D92" s="4"/>
      <c r="E92" s="4"/>
      <c r="F92" s="4"/>
      <c r="G92" s="4"/>
      <c r="H92" s="4"/>
      <c r="I92" s="4"/>
      <c r="J92" s="2"/>
      <c r="K92" s="2"/>
      <c r="L92" s="2"/>
      <c r="M92" s="2"/>
    </row>
  </sheetData>
  <mergeCells count="1">
    <mergeCell ref="A79:H80"/>
  </mergeCells>
  <pageMargins left="0.31496062992125984" right="0.11811023622047245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56"/>
  <sheetViews>
    <sheetView tabSelected="1" workbookViewId="0">
      <selection activeCell="G27" sqref="G27"/>
    </sheetView>
  </sheetViews>
  <sheetFormatPr defaultColWidth="9.140625" defaultRowHeight="16.5" customHeight="1"/>
  <cols>
    <col min="1" max="1" width="4" style="16" customWidth="1"/>
    <col min="2" max="2" width="43.42578125" style="1" customWidth="1"/>
    <col min="3" max="3" width="12.85546875" style="1" customWidth="1"/>
    <col min="4" max="4" width="16.28515625" style="1" customWidth="1"/>
    <col min="5" max="5" width="10.140625" style="1" customWidth="1"/>
    <col min="6" max="6" width="10.28515625" style="1" customWidth="1"/>
    <col min="7" max="7" width="10.85546875" style="1" customWidth="1"/>
    <col min="8" max="8" width="14.85546875" style="1" customWidth="1"/>
    <col min="9" max="16384" width="9.140625" style="1"/>
  </cols>
  <sheetData>
    <row r="2" spans="1:8" ht="16.5" customHeight="1">
      <c r="B2" s="56" t="s">
        <v>120</v>
      </c>
      <c r="C2" s="56"/>
      <c r="D2" s="56"/>
      <c r="E2" s="56"/>
      <c r="F2" s="56"/>
      <c r="G2" s="56"/>
    </row>
    <row r="3" spans="1:8" ht="16.5" customHeight="1">
      <c r="B3" s="55" t="s">
        <v>96</v>
      </c>
      <c r="C3" s="55"/>
      <c r="D3" s="55"/>
      <c r="E3" s="55"/>
      <c r="F3" s="55"/>
      <c r="G3" s="55"/>
    </row>
    <row r="4" spans="1:8" ht="16.5" customHeight="1">
      <c r="B4" s="17"/>
      <c r="C4" s="17" t="s">
        <v>70</v>
      </c>
      <c r="D4" s="17"/>
      <c r="E4" s="17"/>
      <c r="F4" s="17"/>
      <c r="G4" s="7" t="s">
        <v>37</v>
      </c>
    </row>
    <row r="5" spans="1:8" ht="16.5" customHeight="1">
      <c r="A5" s="57" t="s">
        <v>69</v>
      </c>
      <c r="B5" s="59" t="s">
        <v>38</v>
      </c>
      <c r="C5" s="59" t="s">
        <v>58</v>
      </c>
      <c r="D5" s="61" t="s">
        <v>39</v>
      </c>
      <c r="E5" s="63" t="s">
        <v>40</v>
      </c>
      <c r="F5" s="64"/>
      <c r="G5" s="65"/>
    </row>
    <row r="6" spans="1:8" ht="82.5" customHeight="1">
      <c r="A6" s="58"/>
      <c r="B6" s="60"/>
      <c r="C6" s="60"/>
      <c r="D6" s="62"/>
      <c r="E6" s="8" t="s">
        <v>123</v>
      </c>
      <c r="F6" s="8" t="s">
        <v>121</v>
      </c>
      <c r="G6" s="8" t="s">
        <v>122</v>
      </c>
    </row>
    <row r="7" spans="1:8" ht="16.5" customHeight="1">
      <c r="A7" s="14"/>
      <c r="B7" s="52" t="s">
        <v>41</v>
      </c>
      <c r="C7" s="53"/>
      <c r="D7" s="53"/>
      <c r="E7" s="53"/>
      <c r="F7" s="53"/>
      <c r="G7" s="54"/>
    </row>
    <row r="8" spans="1:8" ht="19.5" customHeight="1">
      <c r="A8" s="14">
        <v>1</v>
      </c>
      <c r="B8" s="11" t="s">
        <v>42</v>
      </c>
      <c r="C8" s="24">
        <v>602628</v>
      </c>
      <c r="D8" s="32">
        <f>E8+F8+G8</f>
        <v>157905</v>
      </c>
      <c r="E8" s="32">
        <v>15712</v>
      </c>
      <c r="F8" s="32">
        <v>82371</v>
      </c>
      <c r="G8" s="33">
        <v>59822</v>
      </c>
    </row>
    <row r="9" spans="1:8" ht="17.25" customHeight="1">
      <c r="A9" s="14">
        <v>2</v>
      </c>
      <c r="B9" s="25" t="s">
        <v>115</v>
      </c>
      <c r="C9" s="21">
        <v>66860</v>
      </c>
      <c r="D9" s="34"/>
      <c r="E9" s="35"/>
      <c r="F9" s="35"/>
      <c r="G9" s="35"/>
    </row>
    <row r="10" spans="1:8" ht="20.25" customHeight="1">
      <c r="A10" s="14">
        <v>3</v>
      </c>
      <c r="B10" s="10" t="s">
        <v>43</v>
      </c>
      <c r="C10" s="22">
        <v>65130</v>
      </c>
      <c r="D10" s="32">
        <f t="shared" ref="D10" si="0">E10+F10+G10</f>
        <v>14819.2</v>
      </c>
      <c r="E10" s="32">
        <f>7616.6-40</f>
        <v>7576.6</v>
      </c>
      <c r="F10" s="32">
        <f>3459.6-30.8-33.8</f>
        <v>3394.9999999999995</v>
      </c>
      <c r="G10" s="32">
        <f>3921.2-49.6-24</f>
        <v>3847.6</v>
      </c>
    </row>
    <row r="11" spans="1:8" ht="20.25" customHeight="1">
      <c r="A11" s="14">
        <v>4</v>
      </c>
      <c r="B11" s="25" t="s">
        <v>109</v>
      </c>
      <c r="C11" s="22">
        <v>6945</v>
      </c>
      <c r="D11" s="34"/>
      <c r="E11" s="32"/>
      <c r="F11" s="32"/>
      <c r="G11" s="32"/>
    </row>
    <row r="12" spans="1:8" ht="21" customHeight="1">
      <c r="A12" s="14"/>
      <c r="B12" s="13" t="s">
        <v>44</v>
      </c>
      <c r="C12" s="22">
        <f>C11+C10+C9+C8+0</f>
        <v>741563</v>
      </c>
      <c r="D12" s="32">
        <f t="shared" ref="D12:G12" si="1">D11+D10+D9+D8+0</f>
        <v>172724.2</v>
      </c>
      <c r="E12" s="32">
        <f t="shared" si="1"/>
        <v>23288.6</v>
      </c>
      <c r="F12" s="32">
        <f t="shared" si="1"/>
        <v>85766</v>
      </c>
      <c r="G12" s="32">
        <f t="shared" si="1"/>
        <v>63669.599999999999</v>
      </c>
    </row>
    <row r="13" spans="1:8" ht="16.5" customHeight="1">
      <c r="A13" s="14"/>
      <c r="B13" s="49" t="s">
        <v>45</v>
      </c>
      <c r="C13" s="50"/>
      <c r="D13" s="50"/>
      <c r="E13" s="50"/>
      <c r="F13" s="50"/>
      <c r="G13" s="51"/>
    </row>
    <row r="14" spans="1:8" ht="18" customHeight="1">
      <c r="A14" s="14">
        <v>1</v>
      </c>
      <c r="B14" s="10" t="s">
        <v>73</v>
      </c>
      <c r="C14" s="23">
        <f>C15+C21+C22+C23+C28+C29+C30+C31+C36+C37+C38+C39+C40+C41+C42+C43+C44</f>
        <v>602628</v>
      </c>
      <c r="D14" s="36">
        <f t="shared" ref="D14:G14" si="2">D15+D21+D22+D23+D28+D29+D30+D31+D36+D37+D38+D39+D40+D41+D42+D43+D44</f>
        <v>138687.79999999999</v>
      </c>
      <c r="E14" s="36">
        <f t="shared" si="2"/>
        <v>22066.800000000003</v>
      </c>
      <c r="F14" s="36">
        <f t="shared" si="2"/>
        <v>70316.100000000006</v>
      </c>
      <c r="G14" s="36">
        <f t="shared" si="2"/>
        <v>46304.900000000009</v>
      </c>
      <c r="H14" s="27"/>
    </row>
    <row r="15" spans="1:8" ht="35.25" customHeight="1">
      <c r="A15" s="12"/>
      <c r="B15" s="18" t="s">
        <v>72</v>
      </c>
      <c r="C15" s="23">
        <f>C16+C17+C18+C19+C20</f>
        <v>303658</v>
      </c>
      <c r="D15" s="36">
        <f t="shared" ref="D15:G15" si="3">D16+D17+D18+D19+D20</f>
        <v>63285.599999999999</v>
      </c>
      <c r="E15" s="36">
        <f t="shared" si="3"/>
        <v>20034.5</v>
      </c>
      <c r="F15" s="36">
        <f t="shared" si="3"/>
        <v>21668.500000000004</v>
      </c>
      <c r="G15" s="36">
        <f t="shared" si="3"/>
        <v>21582.6</v>
      </c>
    </row>
    <row r="16" spans="1:8" ht="18.75" customHeight="1">
      <c r="A16" s="12"/>
      <c r="B16" s="9" t="s">
        <v>46</v>
      </c>
      <c r="C16" s="23">
        <f>201441+40959+4895+17208</f>
        <v>264503</v>
      </c>
      <c r="D16" s="36">
        <f t="shared" ref="D16:D46" si="4">E16+F16+G16</f>
        <v>57392.799999999996</v>
      </c>
      <c r="E16" s="37">
        <f>18170.3</f>
        <v>18170.3</v>
      </c>
      <c r="F16" s="37">
        <v>19656.900000000001</v>
      </c>
      <c r="G16" s="38">
        <v>19565.599999999999</v>
      </c>
    </row>
    <row r="17" spans="1:7" ht="17.25" customHeight="1">
      <c r="A17" s="12"/>
      <c r="B17" s="9" t="s">
        <v>47</v>
      </c>
      <c r="C17" s="23">
        <f>9354+2205</f>
        <v>11559</v>
      </c>
      <c r="D17" s="36">
        <f t="shared" si="4"/>
        <v>0</v>
      </c>
      <c r="E17" s="39"/>
      <c r="F17" s="37"/>
      <c r="G17" s="38"/>
    </row>
    <row r="18" spans="1:7" ht="17.25" customHeight="1">
      <c r="A18" s="12"/>
      <c r="B18" s="9" t="s">
        <v>48</v>
      </c>
      <c r="C18" s="23">
        <f>11796+2231+1007+266</f>
        <v>15300</v>
      </c>
      <c r="D18" s="36">
        <f t="shared" si="4"/>
        <v>3190.3</v>
      </c>
      <c r="E18" s="37">
        <f>914.5+89.6</f>
        <v>1004.1</v>
      </c>
      <c r="F18" s="37">
        <f>995.4+98.3</f>
        <v>1093.7</v>
      </c>
      <c r="G18" s="38">
        <f>990.9+101.6</f>
        <v>1092.5</v>
      </c>
    </row>
    <row r="19" spans="1:7" ht="30" customHeight="1">
      <c r="A19" s="12"/>
      <c r="B19" s="9" t="s">
        <v>49</v>
      </c>
      <c r="C19" s="23">
        <f>6344+1296+540+156</f>
        <v>8336</v>
      </c>
      <c r="D19" s="36">
        <f t="shared" si="4"/>
        <v>1655.5</v>
      </c>
      <c r="E19" s="37">
        <f>479.1+47.8</f>
        <v>526.9</v>
      </c>
      <c r="F19" s="37">
        <f>508.4+53.6</f>
        <v>562</v>
      </c>
      <c r="G19" s="38">
        <f>510.9+55.7</f>
        <v>566.6</v>
      </c>
    </row>
    <row r="20" spans="1:7" ht="30" customHeight="1">
      <c r="A20" s="12"/>
      <c r="B20" s="9" t="s">
        <v>106</v>
      </c>
      <c r="C20" s="23">
        <f>3019+615+253+73</f>
        <v>3960</v>
      </c>
      <c r="D20" s="36">
        <f t="shared" si="4"/>
        <v>1047</v>
      </c>
      <c r="E20" s="37">
        <f>302.9+30.3</f>
        <v>333.2</v>
      </c>
      <c r="F20" s="37">
        <f>321.9+34</f>
        <v>355.9</v>
      </c>
      <c r="G20" s="38">
        <f>322.6+35.3</f>
        <v>357.90000000000003</v>
      </c>
    </row>
    <row r="21" spans="1:7" ht="30" customHeight="1">
      <c r="A21" s="12"/>
      <c r="B21" s="18" t="s">
        <v>79</v>
      </c>
      <c r="C21" s="23"/>
      <c r="D21" s="36">
        <f t="shared" si="4"/>
        <v>0</v>
      </c>
      <c r="E21" s="40"/>
      <c r="F21" s="40"/>
      <c r="G21" s="41"/>
    </row>
    <row r="22" spans="1:7" ht="30" customHeight="1">
      <c r="A22" s="12"/>
      <c r="B22" s="18" t="s">
        <v>68</v>
      </c>
      <c r="C22" s="23">
        <v>100</v>
      </c>
      <c r="D22" s="36">
        <f t="shared" si="4"/>
        <v>0</v>
      </c>
      <c r="E22" s="40"/>
      <c r="F22" s="40"/>
      <c r="G22" s="41"/>
    </row>
    <row r="23" spans="1:7" ht="31.5">
      <c r="A23" s="12"/>
      <c r="B23" s="18" t="s">
        <v>81</v>
      </c>
      <c r="C23" s="23">
        <f>C24+C25+C26+C27</f>
        <v>5389</v>
      </c>
      <c r="D23" s="36">
        <f t="shared" ref="D23:G23" si="5">D24+D25+D26+D27</f>
        <v>541.29999999999995</v>
      </c>
      <c r="E23" s="36">
        <f t="shared" si="5"/>
        <v>71.900000000000006</v>
      </c>
      <c r="F23" s="36">
        <f t="shared" si="5"/>
        <v>369.4</v>
      </c>
      <c r="G23" s="36">
        <f t="shared" si="5"/>
        <v>100</v>
      </c>
    </row>
    <row r="24" spans="1:7" ht="21" customHeight="1">
      <c r="A24" s="12"/>
      <c r="B24" s="9" t="s">
        <v>65</v>
      </c>
      <c r="C24" s="23">
        <v>2341</v>
      </c>
      <c r="D24" s="36">
        <f t="shared" si="4"/>
        <v>6.9</v>
      </c>
      <c r="E24" s="67">
        <v>6.9</v>
      </c>
      <c r="F24" s="42"/>
      <c r="G24" s="38"/>
    </row>
    <row r="25" spans="1:7" ht="21" customHeight="1">
      <c r="A25" s="12"/>
      <c r="B25" s="9" t="s">
        <v>66</v>
      </c>
      <c r="C25" s="23">
        <v>1420</v>
      </c>
      <c r="D25" s="36">
        <f t="shared" si="4"/>
        <v>52.5</v>
      </c>
      <c r="E25" s="67">
        <v>52.5</v>
      </c>
      <c r="F25" s="42"/>
      <c r="G25" s="38"/>
    </row>
    <row r="26" spans="1:7" ht="21" customHeight="1">
      <c r="A26" s="12"/>
      <c r="B26" s="9" t="s">
        <v>71</v>
      </c>
      <c r="C26" s="23"/>
      <c r="D26" s="36">
        <f t="shared" si="4"/>
        <v>0</v>
      </c>
      <c r="E26" s="39"/>
      <c r="F26" s="42"/>
      <c r="G26" s="38"/>
    </row>
    <row r="27" spans="1:7" ht="21" customHeight="1">
      <c r="A27" s="12"/>
      <c r="B27" s="9" t="s">
        <v>80</v>
      </c>
      <c r="C27" s="23">
        <v>1628</v>
      </c>
      <c r="D27" s="36">
        <f t="shared" si="4"/>
        <v>481.9</v>
      </c>
      <c r="E27" s="67">
        <v>12.5</v>
      </c>
      <c r="F27" s="70">
        <v>369.4</v>
      </c>
      <c r="G27" s="74">
        <v>100</v>
      </c>
    </row>
    <row r="28" spans="1:7" ht="21" customHeight="1">
      <c r="A28" s="12"/>
      <c r="B28" s="18" t="s">
        <v>50</v>
      </c>
      <c r="C28" s="23">
        <v>17640</v>
      </c>
      <c r="D28" s="36">
        <f t="shared" si="4"/>
        <v>3781.2000000000003</v>
      </c>
      <c r="E28" s="66">
        <v>379.9</v>
      </c>
      <c r="F28" s="66">
        <v>1794.4</v>
      </c>
      <c r="G28" s="73">
        <f>875.7+731.2</f>
        <v>1606.9</v>
      </c>
    </row>
    <row r="29" spans="1:7" ht="18.75" customHeight="1">
      <c r="A29" s="12"/>
      <c r="B29" s="18" t="s">
        <v>64</v>
      </c>
      <c r="C29" s="23">
        <v>1705</v>
      </c>
      <c r="D29" s="36">
        <f t="shared" si="4"/>
        <v>335.8</v>
      </c>
      <c r="E29" s="66">
        <v>89.9</v>
      </c>
      <c r="F29" s="66">
        <v>110.2</v>
      </c>
      <c r="G29" s="72">
        <v>135.69999999999999</v>
      </c>
    </row>
    <row r="30" spans="1:7" ht="18.75" customHeight="1">
      <c r="A30" s="12"/>
      <c r="B30" s="18" t="s">
        <v>61</v>
      </c>
      <c r="C30" s="23"/>
      <c r="D30" s="36">
        <f t="shared" si="4"/>
        <v>0</v>
      </c>
      <c r="E30" s="40"/>
      <c r="F30" s="40"/>
      <c r="G30" s="41"/>
    </row>
    <row r="31" spans="1:7" ht="16.5" customHeight="1">
      <c r="A31" s="12"/>
      <c r="B31" s="18" t="s">
        <v>74</v>
      </c>
      <c r="C31" s="23">
        <f>C32+C33+C34+C35</f>
        <v>31474</v>
      </c>
      <c r="D31" s="36">
        <f t="shared" ref="D31:G31" si="6">D32+D33+D34+D35</f>
        <v>2845.7</v>
      </c>
      <c r="E31" s="36">
        <f t="shared" si="6"/>
        <v>1184</v>
      </c>
      <c r="F31" s="36">
        <f t="shared" si="6"/>
        <v>305.10000000000002</v>
      </c>
      <c r="G31" s="36">
        <f t="shared" si="6"/>
        <v>1356.6000000000001</v>
      </c>
    </row>
    <row r="32" spans="1:7" ht="16.5" customHeight="1">
      <c r="A32" s="12"/>
      <c r="B32" s="9" t="s">
        <v>62</v>
      </c>
      <c r="C32" s="23">
        <v>5520</v>
      </c>
      <c r="D32" s="36">
        <f t="shared" si="4"/>
        <v>1096.4000000000001</v>
      </c>
      <c r="E32" s="39"/>
      <c r="F32" s="37"/>
      <c r="G32" s="74">
        <v>1096.4000000000001</v>
      </c>
    </row>
    <row r="33" spans="1:8" ht="19.5" customHeight="1">
      <c r="A33" s="12"/>
      <c r="B33" s="9" t="s">
        <v>76</v>
      </c>
      <c r="C33" s="23">
        <v>5000</v>
      </c>
      <c r="D33" s="36">
        <f t="shared" si="4"/>
        <v>0</v>
      </c>
      <c r="E33" s="39"/>
      <c r="F33" s="37"/>
      <c r="G33" s="38"/>
    </row>
    <row r="34" spans="1:8" ht="19.5" customHeight="1">
      <c r="A34" s="12"/>
      <c r="B34" s="9" t="s">
        <v>77</v>
      </c>
      <c r="C34" s="23"/>
      <c r="D34" s="36">
        <f t="shared" si="4"/>
        <v>0</v>
      </c>
      <c r="E34" s="39"/>
      <c r="F34" s="37"/>
      <c r="G34" s="38"/>
    </row>
    <row r="35" spans="1:8" ht="19.5" customHeight="1">
      <c r="A35" s="12"/>
      <c r="B35" s="9" t="s">
        <v>82</v>
      </c>
      <c r="C35" s="23">
        <v>20954</v>
      </c>
      <c r="D35" s="36">
        <f t="shared" si="4"/>
        <v>1749.3</v>
      </c>
      <c r="E35" s="67">
        <f>1094.4+89.6</f>
        <v>1184</v>
      </c>
      <c r="F35" s="70">
        <f>46.1+193.4+15.6+50</f>
        <v>305.10000000000002</v>
      </c>
      <c r="G35" s="74">
        <f>61.9+48.2+131+19.1</f>
        <v>260.2</v>
      </c>
    </row>
    <row r="36" spans="1:8" ht="18" customHeight="1">
      <c r="A36" s="12"/>
      <c r="B36" s="18" t="s">
        <v>67</v>
      </c>
      <c r="C36" s="23">
        <v>550</v>
      </c>
      <c r="D36" s="36">
        <f t="shared" si="4"/>
        <v>51.9</v>
      </c>
      <c r="E36" s="40"/>
      <c r="F36" s="40"/>
      <c r="G36" s="72">
        <v>51.9</v>
      </c>
    </row>
    <row r="37" spans="1:8" ht="33" customHeight="1">
      <c r="A37" s="12"/>
      <c r="B37" s="18" t="s">
        <v>63</v>
      </c>
      <c r="C37" s="23"/>
      <c r="D37" s="36">
        <f t="shared" si="4"/>
        <v>0</v>
      </c>
      <c r="E37" s="43"/>
      <c r="F37" s="43"/>
      <c r="G37" s="41"/>
    </row>
    <row r="38" spans="1:8" ht="18.75" customHeight="1">
      <c r="A38" s="12"/>
      <c r="B38" s="9" t="s">
        <v>98</v>
      </c>
      <c r="C38" s="23">
        <v>14013</v>
      </c>
      <c r="D38" s="36">
        <f t="shared" si="4"/>
        <v>2217.3000000000002</v>
      </c>
      <c r="E38" s="43"/>
      <c r="F38" s="43">
        <v>844.4</v>
      </c>
      <c r="G38" s="44">
        <v>1372.9</v>
      </c>
    </row>
    <row r="39" spans="1:8" ht="33" customHeight="1">
      <c r="A39" s="12"/>
      <c r="B39" s="9" t="s">
        <v>110</v>
      </c>
      <c r="C39" s="23">
        <f>15691+822</f>
        <v>16513</v>
      </c>
      <c r="D39" s="36">
        <f t="shared" si="4"/>
        <v>7001</v>
      </c>
      <c r="E39" s="43"/>
      <c r="F39" s="43">
        <f>1099.2+4883.1+456-5.3</f>
        <v>6433</v>
      </c>
      <c r="G39" s="43">
        <v>568</v>
      </c>
    </row>
    <row r="40" spans="1:8" ht="37.5" customHeight="1">
      <c r="A40" s="12"/>
      <c r="B40" s="9" t="s">
        <v>97</v>
      </c>
      <c r="C40" s="23"/>
      <c r="D40" s="36">
        <f t="shared" si="4"/>
        <v>0</v>
      </c>
      <c r="E40" s="43"/>
      <c r="F40" s="43"/>
      <c r="G40" s="41"/>
    </row>
    <row r="41" spans="1:8" ht="22.5" customHeight="1">
      <c r="A41" s="12"/>
      <c r="B41" s="9" t="s">
        <v>99</v>
      </c>
      <c r="C41" s="23">
        <v>210436</v>
      </c>
      <c r="D41" s="36">
        <f t="shared" si="4"/>
        <v>58072</v>
      </c>
      <c r="E41" s="44"/>
      <c r="F41" s="44">
        <f>3683.7+35051.9-20.9</f>
        <v>38714.699999999997</v>
      </c>
      <c r="G41" s="43">
        <f>17536.4+1820.9</f>
        <v>19357.300000000003</v>
      </c>
    </row>
    <row r="42" spans="1:8" ht="22.5" customHeight="1">
      <c r="A42" s="12"/>
      <c r="B42" s="9" t="s">
        <v>107</v>
      </c>
      <c r="C42" s="23"/>
      <c r="D42" s="36">
        <f t="shared" si="4"/>
        <v>90</v>
      </c>
      <c r="E42" s="44"/>
      <c r="F42" s="43">
        <v>60</v>
      </c>
      <c r="G42" s="41">
        <v>30</v>
      </c>
    </row>
    <row r="43" spans="1:8" ht="15.75">
      <c r="A43" s="12"/>
      <c r="B43" s="18" t="s">
        <v>78</v>
      </c>
      <c r="C43" s="23">
        <v>500</v>
      </c>
      <c r="D43" s="36">
        <f t="shared" si="4"/>
        <v>255.5</v>
      </c>
      <c r="E43" s="66">
        <v>159.1</v>
      </c>
      <c r="F43" s="66">
        <f>3.4+0+13</f>
        <v>16.399999999999999</v>
      </c>
      <c r="G43" s="75">
        <v>80</v>
      </c>
    </row>
    <row r="44" spans="1:8" ht="15.75">
      <c r="A44" s="12"/>
      <c r="B44" s="18" t="s">
        <v>111</v>
      </c>
      <c r="C44" s="23">
        <v>650</v>
      </c>
      <c r="D44" s="36">
        <f t="shared" si="4"/>
        <v>210.5</v>
      </c>
      <c r="E44" s="66">
        <v>147.5</v>
      </c>
      <c r="F44" s="40"/>
      <c r="G44" s="75">
        <v>63</v>
      </c>
    </row>
    <row r="45" spans="1:8" ht="37.5" customHeight="1">
      <c r="A45" s="14">
        <v>3</v>
      </c>
      <c r="B45" s="10" t="s">
        <v>75</v>
      </c>
      <c r="C45" s="23"/>
      <c r="D45" s="36">
        <f t="shared" si="4"/>
        <v>0</v>
      </c>
      <c r="E45" s="45"/>
      <c r="F45" s="46"/>
      <c r="G45" s="47"/>
    </row>
    <row r="46" spans="1:8" ht="21" customHeight="1">
      <c r="A46" s="14">
        <v>4</v>
      </c>
      <c r="B46" s="10" t="s">
        <v>51</v>
      </c>
      <c r="C46" s="23">
        <v>65130</v>
      </c>
      <c r="D46" s="36">
        <f t="shared" si="4"/>
        <v>15773.699999999997</v>
      </c>
      <c r="E46" s="68">
        <f>8.2+4325.9+81.7+233.2+128.9</f>
        <v>4777.8999999999987</v>
      </c>
      <c r="F46" s="69">
        <f>25.3+85.3+348.7+9+4938.5+93.1+272+146.8</f>
        <v>5918.7000000000007</v>
      </c>
      <c r="G46" s="71">
        <f>28.6+4576+85.9+251.2+135.4</f>
        <v>5077.0999999999995</v>
      </c>
    </row>
    <row r="47" spans="1:8" ht="16.5" customHeight="1">
      <c r="A47" s="12"/>
      <c r="B47" s="15" t="s">
        <v>52</v>
      </c>
      <c r="C47" s="23">
        <f>C46+C14</f>
        <v>667758</v>
      </c>
      <c r="D47" s="36">
        <f>D46+D14</f>
        <v>154461.5</v>
      </c>
      <c r="E47" s="36">
        <f t="shared" ref="E47:G47" si="7">E46+E14</f>
        <v>26844.7</v>
      </c>
      <c r="F47" s="36">
        <f t="shared" si="7"/>
        <v>76234.8</v>
      </c>
      <c r="G47" s="36">
        <f t="shared" si="7"/>
        <v>51382.000000000007</v>
      </c>
      <c r="H47" s="26"/>
    </row>
    <row r="48" spans="1:8" ht="16.5" customHeight="1">
      <c r="A48" s="3"/>
      <c r="B48" s="3" t="s">
        <v>142</v>
      </c>
      <c r="C48" s="3"/>
      <c r="D48" s="28" t="s">
        <v>144</v>
      </c>
      <c r="E48" s="29"/>
      <c r="F48" s="19"/>
      <c r="G48" s="19"/>
    </row>
    <row r="49" spans="1:5" ht="16.5" customHeight="1">
      <c r="A49" s="3"/>
      <c r="B49" s="3" t="s">
        <v>143</v>
      </c>
      <c r="C49" s="3"/>
      <c r="D49" s="3" t="s">
        <v>145</v>
      </c>
      <c r="E49" s="3"/>
    </row>
    <row r="51" spans="1:5" ht="16.5" customHeight="1">
      <c r="D51" s="30"/>
    </row>
    <row r="52" spans="1:5" ht="16.5" customHeight="1">
      <c r="D52" s="30"/>
    </row>
    <row r="56" spans="1:5" ht="16.5" customHeight="1">
      <c r="C56" s="31"/>
    </row>
  </sheetData>
  <mergeCells count="9">
    <mergeCell ref="B13:G13"/>
    <mergeCell ref="B7:G7"/>
    <mergeCell ref="B3:G3"/>
    <mergeCell ref="B2:G2"/>
    <mergeCell ref="A5:A6"/>
    <mergeCell ref="B5:B6"/>
    <mergeCell ref="C5:C6"/>
    <mergeCell ref="D5:D6"/>
    <mergeCell ref="E5:G5"/>
  </mergeCells>
  <pageMargins left="0.31496062992125984" right="0.31496062992125984" top="0.15748031496062992" bottom="0.15748031496062992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пояснительная</vt:lpstr>
      <vt:lpstr>отчет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</cp:lastModifiedBy>
  <cp:lastPrinted>2020-04-13T05:03:24Z</cp:lastPrinted>
  <dcterms:created xsi:type="dcterms:W3CDTF">2017-03-27T04:35:45Z</dcterms:created>
  <dcterms:modified xsi:type="dcterms:W3CDTF">2021-01-05T06:23:04Z</dcterms:modified>
</cp:coreProperties>
</file>