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0 год\"/>
    </mc:Choice>
  </mc:AlternateContent>
  <bookViews>
    <workbookView xWindow="0" yWindow="0" windowWidth="15570" windowHeight="11595"/>
  </bookViews>
  <sheets>
    <sheet name="пояснительная" sheetId="1" r:id="rId1"/>
    <sheet name="отчет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97" i="1" l="1"/>
  <c r="I35" i="1"/>
  <c r="I89" i="1"/>
  <c r="I67" i="1"/>
  <c r="I61" i="1"/>
  <c r="I50" i="1"/>
  <c r="I17" i="1"/>
  <c r="I21" i="1"/>
  <c r="I20" i="1"/>
  <c r="I19" i="1"/>
  <c r="I81" i="1"/>
  <c r="I80" i="1"/>
  <c r="I78" i="1"/>
  <c r="I56" i="1"/>
  <c r="I63" i="1"/>
  <c r="I92" i="1"/>
  <c r="I95" i="1" l="1"/>
  <c r="E37" i="2" l="1"/>
  <c r="E38" i="2"/>
  <c r="E39" i="2"/>
  <c r="E40" i="2"/>
  <c r="E41" i="2"/>
  <c r="E42" i="2"/>
  <c r="E43" i="2"/>
  <c r="E44" i="2"/>
  <c r="E45" i="2"/>
  <c r="H25" i="2" l="1"/>
  <c r="H26" i="2"/>
  <c r="H36" i="2"/>
  <c r="H29" i="2"/>
  <c r="H40" i="2"/>
  <c r="H39" i="2"/>
  <c r="H45" i="2"/>
  <c r="G36" i="2"/>
  <c r="G25" i="2"/>
  <c r="G45" i="2"/>
  <c r="G42" i="2"/>
  <c r="G29" i="2"/>
  <c r="G40" i="2"/>
  <c r="G39" i="2"/>
  <c r="F45" i="2" l="1"/>
  <c r="F29" i="2"/>
  <c r="F40" i="2"/>
  <c r="F39" i="2"/>
  <c r="H21" i="2" l="1"/>
  <c r="H19" i="2"/>
  <c r="H18" i="2"/>
  <c r="H20" i="2"/>
  <c r="G21" i="2"/>
  <c r="G19" i="2"/>
  <c r="G18" i="2"/>
  <c r="G20" i="2"/>
  <c r="F21" i="2"/>
  <c r="F19" i="2"/>
  <c r="F18" i="2"/>
  <c r="F20" i="2"/>
  <c r="D24" i="2" l="1"/>
  <c r="D40" i="2"/>
  <c r="D32" i="2"/>
  <c r="C12" i="2"/>
  <c r="D15" i="2" l="1"/>
  <c r="H15" i="2"/>
  <c r="G15" i="2"/>
  <c r="D14" i="2" l="1"/>
  <c r="D46" i="2" s="1"/>
  <c r="E21" i="2" l="1"/>
  <c r="F15" i="2"/>
  <c r="G32" i="2"/>
  <c r="H32" i="2"/>
  <c r="F32" i="2"/>
  <c r="C32" i="2"/>
  <c r="E16" i="2" l="1"/>
  <c r="E15" i="2" s="1"/>
  <c r="E17" i="2"/>
  <c r="E18" i="2"/>
  <c r="E19" i="2"/>
  <c r="E20" i="2"/>
  <c r="E22" i="2"/>
  <c r="E23" i="2"/>
  <c r="E25" i="2"/>
  <c r="E26" i="2"/>
  <c r="E27" i="2"/>
  <c r="E28" i="2"/>
  <c r="E29" i="2"/>
  <c r="E30" i="2"/>
  <c r="E31" i="2"/>
  <c r="E33" i="2"/>
  <c r="E34" i="2"/>
  <c r="E35" i="2"/>
  <c r="E36" i="2"/>
  <c r="E9" i="2"/>
  <c r="E10" i="2"/>
  <c r="E11" i="2"/>
  <c r="E8" i="2"/>
  <c r="D12" i="2"/>
  <c r="E32" i="2" l="1"/>
  <c r="E24" i="2"/>
  <c r="G9" i="1"/>
  <c r="E14" i="2" l="1"/>
  <c r="E46" i="2" s="1"/>
  <c r="C15" i="2"/>
  <c r="F24" i="2" l="1"/>
  <c r="F14" i="2" s="1"/>
  <c r="G24" i="2"/>
  <c r="G14" i="2" s="1"/>
  <c r="H24" i="2"/>
  <c r="C24" i="2"/>
  <c r="C14" i="2" s="1"/>
  <c r="C46" i="2" s="1"/>
  <c r="F12" i="2"/>
  <c r="G12" i="2"/>
  <c r="H12" i="2"/>
  <c r="H14" i="2" l="1"/>
  <c r="H46" i="2" s="1"/>
  <c r="F46" i="2"/>
  <c r="E12" i="2"/>
  <c r="G46" i="2"/>
</calcChain>
</file>

<file path=xl/sharedStrings.xml><?xml version="1.0" encoding="utf-8"?>
<sst xmlns="http://schemas.openxmlformats.org/spreadsheetml/2006/main" count="182" uniqueCount="147">
  <si>
    <t xml:space="preserve">из бюджета </t>
  </si>
  <si>
    <t>а) оплата труда-</t>
  </si>
  <si>
    <t xml:space="preserve">б) компенсационные выплаты – </t>
  </si>
  <si>
    <t xml:space="preserve">в) социальный налог –  </t>
  </si>
  <si>
    <t>г) социальные отчисления в гос.фонд соц. страхования -</t>
  </si>
  <si>
    <t xml:space="preserve">2. Коммунальные услуги (151,152) - </t>
  </si>
  <si>
    <t xml:space="preserve">-отопление - </t>
  </si>
  <si>
    <t xml:space="preserve"> -горячая вода – </t>
  </si>
  <si>
    <t xml:space="preserve"> -холодная вода - </t>
  </si>
  <si>
    <t xml:space="preserve"> -отведение сточных вод – </t>
  </si>
  <si>
    <t xml:space="preserve"> -электроэнергия – </t>
  </si>
  <si>
    <t xml:space="preserve">3. приобретение хоз.товаров и инв. - </t>
  </si>
  <si>
    <t xml:space="preserve"> -перчатки (резиновые, х/б и для субботника) –</t>
  </si>
  <si>
    <t xml:space="preserve"> -мыло туалетное – </t>
  </si>
  <si>
    <t xml:space="preserve"> -мыло хозяйственное – </t>
  </si>
  <si>
    <t xml:space="preserve"> -лампы (ЛБ-40, энергосберегающие) – </t>
  </si>
  <si>
    <t xml:space="preserve">Приобретение прочих запасов (149): </t>
  </si>
  <si>
    <t xml:space="preserve"> -транспортные услуги для перевозки учащихся 11 классов: на ЕНТ и Жас Тулек – </t>
  </si>
  <si>
    <t xml:space="preserve">  финансовые услуги банка за перечисление зарплаты на карт-счета составляют –</t>
  </si>
  <si>
    <t xml:space="preserve"> - охранно-тревожная сигнализация- </t>
  </si>
  <si>
    <t xml:space="preserve"> - вывоз мусора -</t>
  </si>
  <si>
    <t>Директор</t>
  </si>
  <si>
    <t>Гл.бухгалтер:</t>
  </si>
  <si>
    <t>(тыс.тенге)</t>
  </si>
  <si>
    <t>Наименование</t>
  </si>
  <si>
    <t>Сумма доходов и расходов за  1 квартал</t>
  </si>
  <si>
    <t>в том</t>
  </si>
  <si>
    <t>ДОХОДЫ</t>
  </si>
  <si>
    <t>Финансирование из бюджета</t>
  </si>
  <si>
    <t>Поступление средств от платных услуг</t>
  </si>
  <si>
    <t>ВСЕГО ДОХОДОВ</t>
  </si>
  <si>
    <t>РАСХОДЫ</t>
  </si>
  <si>
    <t>Оплата труда</t>
  </si>
  <si>
    <t>Компенсационные выплаты</t>
  </si>
  <si>
    <t>Социальный налог</t>
  </si>
  <si>
    <t xml:space="preserve">Социальные отчисления в гос. фонд соц. страхования </t>
  </si>
  <si>
    <t>Коммунальные услуги</t>
  </si>
  <si>
    <t>РАСХОДЫ  средств от платных услуг</t>
  </si>
  <si>
    <t>ВСЕГО РАСХОДОВ</t>
  </si>
  <si>
    <t>Средства по специальному счету (плата родителей за углубленное обучение по математике,</t>
  </si>
  <si>
    <t xml:space="preserve">                              Пояснительная записка</t>
  </si>
  <si>
    <t>В каждом классе  имеется диспенсер, по мере потребности они</t>
  </si>
  <si>
    <t xml:space="preserve"> обеспечиваются бутилированной питьевой водой и одноразовыми стаканами.</t>
  </si>
  <si>
    <t xml:space="preserve">Средства от спонсорской и благотворительной помощи были использованы на: </t>
  </si>
  <si>
    <t>Оплата транспортных услуг</t>
  </si>
  <si>
    <t>Комплексная система безопасности</t>
  </si>
  <si>
    <t>Оплата услуг связи</t>
  </si>
  <si>
    <t>Приобретение хозяйственных товаров</t>
  </si>
  <si>
    <t>Приобретение канцелярских товаров</t>
  </si>
  <si>
    <t xml:space="preserve">Командировки и служебные разъезды </t>
  </si>
  <si>
    <t>Приобретение медикаментов</t>
  </si>
  <si>
    <t>№</t>
  </si>
  <si>
    <t>(наименование организации образования)</t>
  </si>
  <si>
    <t>Приобретение спортивных товаров</t>
  </si>
  <si>
    <t>РАСХОДЫ бюджетных средств:</t>
  </si>
  <si>
    <t xml:space="preserve">Оплата прочих услуг и работ, в том числе: </t>
  </si>
  <si>
    <t>РАСХОДЫ средств от спонсорской и благотворительной помощи</t>
  </si>
  <si>
    <t>Текущий ремонт помещений</t>
  </si>
  <si>
    <t>Текущий ремонт оборудования</t>
  </si>
  <si>
    <t>Прочие расходы и затраты</t>
  </si>
  <si>
    <t>Приобретение продуктов питания</t>
  </si>
  <si>
    <t>Приобретение прочих запасов</t>
  </si>
  <si>
    <t>Приобретение прочих запасов и инвентаря, в том числе:</t>
  </si>
  <si>
    <t>Прочие услуги и работы</t>
  </si>
  <si>
    <r>
      <rPr>
        <b/>
        <sz val="10"/>
        <color theme="1"/>
        <rFont val="Times New Roman"/>
        <family val="1"/>
        <charset val="204"/>
      </rPr>
      <t>9.Прочие текущие затраты (спец 169):</t>
    </r>
    <r>
      <rPr>
        <sz val="10"/>
        <color theme="1"/>
        <rFont val="Times New Roman"/>
        <family val="1"/>
        <charset val="204"/>
      </rPr>
      <t xml:space="preserve"> -Бутылированная питьевая вода приобретена на сумму – </t>
    </r>
  </si>
  <si>
    <t xml:space="preserve"> казахскому и английскому языкам) были направлены на (расписать расходы).  - </t>
  </si>
  <si>
    <t xml:space="preserve">(расписать расходы). – </t>
  </si>
  <si>
    <t xml:space="preserve"> (152)(  телефон, интернет и т.д.)</t>
  </si>
  <si>
    <t xml:space="preserve"> - канц.товары:</t>
  </si>
  <si>
    <t>4. Оплата услуг связи</t>
  </si>
  <si>
    <t xml:space="preserve">5. Оплата транспортных услуг(153): </t>
  </si>
  <si>
    <t>7. Командировки и служебные разъезды (161,162)</t>
  </si>
  <si>
    <t>6. Оплата прочих услуг и работ (159) составило:</t>
  </si>
  <si>
    <t>Стипендия</t>
  </si>
  <si>
    <t>8. Стипендия: -</t>
  </si>
  <si>
    <t>ГККП "Алматинский казахский государственный гуманитарно-педагогиий колледж № 1"</t>
  </si>
  <si>
    <t>ОСМС</t>
  </si>
  <si>
    <t>Приобретение осн.ср-в, учебно-мет.лит-ры</t>
  </si>
  <si>
    <t>Местонахождение организации__ул.Шемякина 131_______________________</t>
  </si>
  <si>
    <t>Ажибаева А.И.</t>
  </si>
  <si>
    <t>Фонд заработной платы с учетом налогов и компен-х выплат, в том числе:</t>
  </si>
  <si>
    <t>д)медстрахование</t>
  </si>
  <si>
    <t>1. Фонд заработной платы с учетом налогов и компен-х выплат:        _________, из них</t>
  </si>
  <si>
    <t xml:space="preserve">тыс.тенге, из них </t>
  </si>
  <si>
    <t xml:space="preserve"> -антивирусная программа – </t>
  </si>
  <si>
    <t xml:space="preserve"> -заправка картриджа – </t>
  </si>
  <si>
    <t xml:space="preserve"> -услуги по организации питания ПЗ– </t>
  </si>
  <si>
    <t>тыс.тенге</t>
  </si>
  <si>
    <t xml:space="preserve">из них </t>
  </si>
  <si>
    <t>Остаток по платным услугам на начало года</t>
  </si>
  <si>
    <t>ГККП "Алматинский казахский государственный гуманитарно-педагогический колледж № 1" УО г. Алматы</t>
  </si>
  <si>
    <t xml:space="preserve"> - будка для охраны </t>
  </si>
  <si>
    <t xml:space="preserve"> -моющие средства – </t>
  </si>
  <si>
    <t xml:space="preserve"> -изготовление бланков дипломоы - </t>
  </si>
  <si>
    <t xml:space="preserve"> -участие на семинаре – </t>
  </si>
  <si>
    <t xml:space="preserve">Прочие расходы и затраты </t>
  </si>
  <si>
    <t xml:space="preserve"> -текущий ремонт здания – </t>
  </si>
  <si>
    <t xml:space="preserve"> -монтаж и установка видеонаблюдения -</t>
  </si>
  <si>
    <t xml:space="preserve"> -налог на транспорт– </t>
  </si>
  <si>
    <t xml:space="preserve"> -рукав пожарный</t>
  </si>
  <si>
    <t xml:space="preserve"> -экспертиза э/сетей  – </t>
  </si>
  <si>
    <t xml:space="preserve"> - товары д/конференции – </t>
  </si>
  <si>
    <t xml:space="preserve"> -принтеры</t>
  </si>
  <si>
    <t xml:space="preserve"> -посадка саженцев – </t>
  </si>
  <si>
    <t xml:space="preserve"> -кронтштейн</t>
  </si>
  <si>
    <t xml:space="preserve"> - интерактивная панель </t>
  </si>
  <si>
    <t xml:space="preserve">II.Расходы за 3 квартал составили </t>
  </si>
  <si>
    <t>План на 2020 год</t>
  </si>
  <si>
    <t>ВОСМС</t>
  </si>
  <si>
    <t>I.Доходы за 3 квартал 2020 года составили _109440,6__________, из них:</t>
  </si>
  <si>
    <t>Мендгазиева М.Т.</t>
  </si>
  <si>
    <t xml:space="preserve">    Компенсация за проезд на летних каникулах </t>
  </si>
  <si>
    <t xml:space="preserve"> -прочие– </t>
  </si>
  <si>
    <t>10.Приобретение учебно-методической литературы</t>
  </si>
  <si>
    <t xml:space="preserve"> -  розетки</t>
  </si>
  <si>
    <t xml:space="preserve"> -перчатки медицинские – </t>
  </si>
  <si>
    <t xml:space="preserve"> - оконные ручки – </t>
  </si>
  <si>
    <t xml:space="preserve"> -антенна– </t>
  </si>
  <si>
    <t xml:space="preserve"> -  аккумулятор</t>
  </si>
  <si>
    <t>дезинфицирующей тоннели</t>
  </si>
  <si>
    <t xml:space="preserve"> -  хозтовары</t>
  </si>
  <si>
    <t xml:space="preserve"> -  зеркало</t>
  </si>
  <si>
    <t xml:space="preserve"> -  медикаменты</t>
  </si>
  <si>
    <t xml:space="preserve">    Компенсация за проезд, обмундирование,при выпуске, пост. и питание уч-ся-сиротам</t>
  </si>
  <si>
    <t xml:space="preserve"> -техподдержка сайта </t>
  </si>
  <si>
    <t xml:space="preserve"> - промывка отопительной системы -</t>
  </si>
  <si>
    <t xml:space="preserve"> -зачетные книжки –</t>
  </si>
  <si>
    <t>Питание ПЗ</t>
  </si>
  <si>
    <t>Питание, обмундирование, проездной, 2и 4 МРП детям-сиротам</t>
  </si>
  <si>
    <t xml:space="preserve">Компенсация за проезд </t>
  </si>
  <si>
    <t>Остаток по госзаказу на начало года</t>
  </si>
  <si>
    <t xml:space="preserve"> е) ВОСМС</t>
  </si>
  <si>
    <t xml:space="preserve">   Компенсация за питание ППЗ</t>
  </si>
  <si>
    <t>Сумма доходов и расходов за   2 квартал</t>
  </si>
  <si>
    <t>апрель</t>
  </si>
  <si>
    <t>май</t>
  </si>
  <si>
    <t>июнь</t>
  </si>
  <si>
    <t>ОТЧЕТ О ДОХОДАХ И РАСХОДАХ за 2 квартал 2020 года</t>
  </si>
  <si>
    <t xml:space="preserve">        к отчету о доходах и расходах за 2 квартал 2020 года  по </t>
  </si>
  <si>
    <t>Возврат в бюджет</t>
  </si>
  <si>
    <t xml:space="preserve"> -хозтовары– </t>
  </si>
  <si>
    <t xml:space="preserve"> -консалтинговые услуги</t>
  </si>
  <si>
    <t xml:space="preserve"> -настройув пк </t>
  </si>
  <si>
    <t xml:space="preserve"> -метла </t>
  </si>
  <si>
    <t xml:space="preserve"> -перезарядка огнетушителей </t>
  </si>
  <si>
    <t xml:space="preserve"> - маски медицинские </t>
  </si>
  <si>
    <t xml:space="preserve"> -дезинфицирующая жижкостьк 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</si>
</sst>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"/>
    <numFmt numFmtId="166" formatCode="#,##0.0"/>
    <numFmt numFmtId="167" formatCode="_-* #,##0.0_р_._-;\-* #,##0.0_р_._-;_-* &quot;-&quot;?_р_._-;_-@_-"/>
    <numFmt numFmtId="168" formatCode="#,##0.0_р_.;\-#,##0.0_р_."/>
    <numFmt numFmtId="169" formatCode="#,##0.0_ ;\-#,##0.0\ 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5" fontId="4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left" vertical="top" wrapText="1"/>
    </xf>
    <xf numFmtId="0" fontId="5" fillId="0" borderId="6" xfId="0" applyFont="1" applyBorder="1"/>
    <xf numFmtId="0" fontId="8" fillId="2" borderId="6" xfId="0" applyFont="1" applyFill="1" applyBorder="1" applyAlignment="1">
      <alignment horizontal="center"/>
    </xf>
    <xf numFmtId="0" fontId="5" fillId="0" borderId="6" xfId="0" applyFont="1" applyBorder="1" applyAlignment="1">
      <alignment vertical="top"/>
    </xf>
    <xf numFmtId="0" fontId="8" fillId="3" borderId="6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/>
    <xf numFmtId="0" fontId="11" fillId="2" borderId="6" xfId="0" applyFont="1" applyFill="1" applyBorder="1" applyAlignment="1">
      <alignment vertical="top" wrapText="1"/>
    </xf>
    <xf numFmtId="3" fontId="16" fillId="0" borderId="0" xfId="0" applyNumberFormat="1" applyFont="1"/>
    <xf numFmtId="164" fontId="16" fillId="0" borderId="0" xfId="0" applyNumberFormat="1" applyFont="1"/>
    <xf numFmtId="165" fontId="7" fillId="2" borderId="6" xfId="0" applyNumberFormat="1" applyFont="1" applyFill="1" applyBorder="1" applyAlignment="1">
      <alignment vertical="top" wrapText="1"/>
    </xf>
    <xf numFmtId="165" fontId="15" fillId="0" borderId="6" xfId="0" applyNumberFormat="1" applyFont="1" applyBorder="1" applyAlignment="1">
      <alignment vertical="top" wrapText="1"/>
    </xf>
    <xf numFmtId="165" fontId="7" fillId="2" borderId="6" xfId="0" applyNumberFormat="1" applyFont="1" applyFill="1" applyBorder="1" applyAlignment="1">
      <alignment horizontal="right" vertical="top" wrapText="1"/>
    </xf>
    <xf numFmtId="165" fontId="15" fillId="0" borderId="6" xfId="0" applyNumberFormat="1" applyFont="1" applyFill="1" applyBorder="1" applyAlignment="1">
      <alignment vertical="top" wrapText="1"/>
    </xf>
    <xf numFmtId="165" fontId="7" fillId="0" borderId="6" xfId="0" applyNumberFormat="1" applyFont="1" applyFill="1" applyBorder="1" applyAlignment="1">
      <alignment horizontal="right" vertical="top" wrapText="1"/>
    </xf>
    <xf numFmtId="165" fontId="11" fillId="0" borderId="6" xfId="1" applyNumberFormat="1" applyFont="1" applyFill="1" applyBorder="1" applyAlignment="1">
      <alignment horizontal="center" vertical="top" wrapText="1"/>
    </xf>
    <xf numFmtId="165" fontId="12" fillId="0" borderId="6" xfId="1" applyNumberFormat="1" applyFont="1" applyFill="1" applyBorder="1" applyAlignment="1">
      <alignment horizontal="center" vertical="top" wrapText="1"/>
    </xf>
    <xf numFmtId="3" fontId="8" fillId="2" borderId="6" xfId="0" applyNumberFormat="1" applyFont="1" applyFill="1" applyBorder="1" applyAlignment="1">
      <alignment vertical="center" wrapText="1"/>
    </xf>
    <xf numFmtId="165" fontId="7" fillId="2" borderId="6" xfId="0" applyNumberFormat="1" applyFont="1" applyFill="1" applyBorder="1" applyAlignment="1">
      <alignment vertical="center" wrapText="1"/>
    </xf>
    <xf numFmtId="165" fontId="7" fillId="2" borderId="6" xfId="0" applyNumberFormat="1" applyFont="1" applyFill="1" applyBorder="1" applyAlignment="1">
      <alignment horizontal="right" vertical="center" wrapText="1"/>
    </xf>
    <xf numFmtId="165" fontId="11" fillId="0" borderId="6" xfId="1" applyNumberFormat="1" applyFont="1" applyFill="1" applyBorder="1" applyAlignment="1">
      <alignment vertical="center" wrapText="1"/>
    </xf>
    <xf numFmtId="165" fontId="11" fillId="2" borderId="6" xfId="0" applyNumberFormat="1" applyFont="1" applyFill="1" applyBorder="1" applyAlignment="1">
      <alignment vertical="center" wrapText="1"/>
    </xf>
    <xf numFmtId="165" fontId="8" fillId="2" borderId="6" xfId="0" applyNumberFormat="1" applyFont="1" applyFill="1" applyBorder="1" applyAlignment="1">
      <alignment vertical="center" wrapText="1"/>
    </xf>
    <xf numFmtId="164" fontId="11" fillId="2" borderId="6" xfId="1" applyFont="1" applyFill="1" applyBorder="1" applyAlignment="1">
      <alignment horizontal="right" vertical="center" wrapText="1"/>
    </xf>
    <xf numFmtId="165" fontId="15" fillId="0" borderId="6" xfId="0" applyNumberFormat="1" applyFont="1" applyBorder="1" applyAlignment="1">
      <alignment horizontal="right" vertical="center" wrapText="1"/>
    </xf>
    <xf numFmtId="165" fontId="12" fillId="0" borderId="6" xfId="1" applyNumberFormat="1" applyFont="1" applyFill="1" applyBorder="1" applyAlignment="1">
      <alignment horizontal="right" vertical="center" wrapText="1"/>
    </xf>
    <xf numFmtId="165" fontId="11" fillId="0" borderId="6" xfId="1" applyNumberFormat="1" applyFont="1" applyFill="1" applyBorder="1" applyAlignment="1">
      <alignment horizontal="right" vertical="center" wrapText="1"/>
    </xf>
    <xf numFmtId="165" fontId="11" fillId="2" borderId="6" xfId="0" applyNumberFormat="1" applyFont="1" applyFill="1" applyBorder="1" applyAlignment="1">
      <alignment horizontal="right" vertical="center" wrapText="1"/>
    </xf>
    <xf numFmtId="165" fontId="7" fillId="0" borderId="6" xfId="0" applyNumberFormat="1" applyFont="1" applyBorder="1" applyAlignment="1">
      <alignment horizontal="right" vertical="center" wrapText="1"/>
    </xf>
    <xf numFmtId="165" fontId="8" fillId="2" borderId="6" xfId="0" applyNumberFormat="1" applyFont="1" applyFill="1" applyBorder="1" applyAlignment="1">
      <alignment horizontal="right" vertical="center" wrapText="1"/>
    </xf>
    <xf numFmtId="165" fontId="14" fillId="0" borderId="6" xfId="0" applyNumberFormat="1" applyFont="1" applyBorder="1" applyAlignment="1">
      <alignment horizontal="right" vertical="center" wrapText="1"/>
    </xf>
    <xf numFmtId="166" fontId="8" fillId="2" borderId="6" xfId="0" applyNumberFormat="1" applyFont="1" applyFill="1" applyBorder="1" applyAlignment="1">
      <alignment vertical="center" wrapText="1"/>
    </xf>
    <xf numFmtId="0" fontId="5" fillId="0" borderId="0" xfId="0" applyFont="1" applyBorder="1"/>
    <xf numFmtId="0" fontId="8" fillId="3" borderId="0" xfId="0" applyFont="1" applyFill="1" applyBorder="1" applyAlignment="1">
      <alignment horizontal="center" vertical="center" wrapText="1"/>
    </xf>
    <xf numFmtId="164" fontId="11" fillId="0" borderId="0" xfId="1" applyFont="1" applyBorder="1" applyAlignment="1">
      <alignment horizontal="center" vertical="center" wrapText="1"/>
    </xf>
    <xf numFmtId="164" fontId="11" fillId="0" borderId="0" xfId="1" applyFont="1" applyBorder="1" applyAlignment="1">
      <alignment horizontal="right" vertical="center" wrapText="1"/>
    </xf>
    <xf numFmtId="0" fontId="17" fillId="2" borderId="6" xfId="0" applyFont="1" applyFill="1" applyBorder="1" applyAlignment="1">
      <alignment vertical="top" wrapText="1"/>
    </xf>
    <xf numFmtId="168" fontId="9" fillId="2" borderId="6" xfId="1" applyNumberFormat="1" applyFont="1" applyFill="1" applyBorder="1" applyAlignment="1">
      <alignment horizontal="center" vertical="center" wrapText="1"/>
    </xf>
    <xf numFmtId="168" fontId="9" fillId="2" borderId="6" xfId="1" applyNumberFormat="1" applyFont="1" applyFill="1" applyBorder="1" applyAlignment="1">
      <alignment horizontal="right" wrapText="1"/>
    </xf>
    <xf numFmtId="168" fontId="9" fillId="2" borderId="6" xfId="1" applyNumberFormat="1" applyFont="1" applyFill="1" applyBorder="1" applyAlignment="1">
      <alignment horizontal="right"/>
    </xf>
    <xf numFmtId="168" fontId="9" fillId="2" borderId="6" xfId="1" applyNumberFormat="1" applyFont="1" applyFill="1" applyBorder="1" applyAlignment="1">
      <alignment horizontal="center" vertical="top" wrapText="1"/>
    </xf>
    <xf numFmtId="0" fontId="4" fillId="2" borderId="0" xfId="0" applyFont="1" applyFill="1"/>
    <xf numFmtId="165" fontId="11" fillId="0" borderId="6" xfId="1" applyNumberFormat="1" applyFont="1" applyBorder="1" applyAlignment="1">
      <alignment vertical="center" wrapText="1"/>
    </xf>
    <xf numFmtId="167" fontId="11" fillId="2" borderId="6" xfId="1" applyNumberFormat="1" applyFont="1" applyFill="1" applyBorder="1" applyAlignment="1">
      <alignment vertical="center" wrapText="1"/>
    </xf>
    <xf numFmtId="165" fontId="7" fillId="0" borderId="6" xfId="0" applyNumberFormat="1" applyFont="1" applyFill="1" applyBorder="1" applyAlignment="1">
      <alignment vertical="center" wrapText="1"/>
    </xf>
    <xf numFmtId="165" fontId="11" fillId="2" borderId="6" xfId="1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168" fontId="9" fillId="2" borderId="0" xfId="1" applyNumberFormat="1" applyFont="1" applyFill="1" applyBorder="1" applyAlignment="1">
      <alignment horizontal="right"/>
    </xf>
    <xf numFmtId="166" fontId="8" fillId="2" borderId="0" xfId="0" applyNumberFormat="1" applyFont="1" applyFill="1" applyBorder="1" applyAlignment="1">
      <alignment vertical="center" wrapText="1"/>
    </xf>
    <xf numFmtId="164" fontId="11" fillId="2" borderId="0" xfId="1" applyFont="1" applyFill="1" applyBorder="1" applyAlignment="1">
      <alignment horizontal="right" vertical="center" wrapText="1"/>
    </xf>
    <xf numFmtId="0" fontId="18" fillId="0" borderId="0" xfId="0" applyFont="1" applyAlignment="1">
      <alignment wrapText="1"/>
    </xf>
    <xf numFmtId="0" fontId="3" fillId="2" borderId="0" xfId="0" applyFont="1" applyFill="1"/>
    <xf numFmtId="165" fontId="3" fillId="2" borderId="0" xfId="0" applyNumberFormat="1" applyFont="1" applyFill="1"/>
    <xf numFmtId="168" fontId="9" fillId="2" borderId="6" xfId="1" applyNumberFormat="1" applyFont="1" applyFill="1" applyBorder="1" applyAlignment="1">
      <alignment horizontal="center" wrapText="1"/>
    </xf>
    <xf numFmtId="168" fontId="9" fillId="2" borderId="6" xfId="1" applyNumberFormat="1" applyFont="1" applyFill="1" applyBorder="1" applyAlignment="1">
      <alignment horizontal="right" vertical="center" wrapText="1"/>
    </xf>
    <xf numFmtId="168" fontId="8" fillId="2" borderId="6" xfId="1" applyNumberFormat="1" applyFont="1" applyFill="1" applyBorder="1" applyAlignment="1">
      <alignment vertical="center"/>
    </xf>
    <xf numFmtId="168" fontId="1" fillId="2" borderId="0" xfId="0" applyNumberFormat="1" applyFont="1" applyFill="1"/>
    <xf numFmtId="169" fontId="8" fillId="2" borderId="0" xfId="0" applyNumberFormat="1" applyFont="1" applyFill="1" applyBorder="1" applyAlignment="1">
      <alignment horizontal="center"/>
    </xf>
    <xf numFmtId="169" fontId="1" fillId="2" borderId="0" xfId="0" applyNumberFormat="1" applyFont="1" applyFill="1"/>
    <xf numFmtId="164" fontId="16" fillId="2" borderId="0" xfId="0" applyNumberFormat="1" applyFont="1" applyFill="1"/>
    <xf numFmtId="165" fontId="1" fillId="2" borderId="0" xfId="0" applyNumberFormat="1" applyFont="1" applyFill="1"/>
    <xf numFmtId="0" fontId="1" fillId="2" borderId="0" xfId="0" applyFont="1" applyFill="1"/>
    <xf numFmtId="169" fontId="1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workbookViewId="0">
      <selection activeCell="I98" sqref="I98"/>
    </sheetView>
  </sheetViews>
  <sheetFormatPr defaultColWidth="9.140625" defaultRowHeight="15.75" x14ac:dyDescent="0.25"/>
  <cols>
    <col min="1" max="7" width="9.140625" style="1"/>
    <col min="8" max="8" width="12" style="1" customWidth="1"/>
    <col min="9" max="12" width="9.140625" style="1"/>
    <col min="13" max="13" width="9.140625" style="1" customWidth="1"/>
    <col min="14" max="16384" width="9.140625" style="1"/>
  </cols>
  <sheetData>
    <row r="1" spans="1:14" x14ac:dyDescent="0.25">
      <c r="A1" s="6" t="s">
        <v>40</v>
      </c>
      <c r="B1" s="6"/>
      <c r="C1" s="6"/>
      <c r="D1" s="6"/>
      <c r="E1" s="6"/>
      <c r="F1" s="6"/>
      <c r="G1" s="3"/>
      <c r="H1" s="3"/>
      <c r="I1" s="4"/>
      <c r="J1" s="4"/>
      <c r="K1" s="2"/>
      <c r="L1" s="2"/>
      <c r="M1" s="2"/>
      <c r="N1" s="2"/>
    </row>
    <row r="2" spans="1:14" x14ac:dyDescent="0.25">
      <c r="A2" s="6" t="s">
        <v>138</v>
      </c>
      <c r="B2" s="6"/>
      <c r="C2" s="6"/>
      <c r="D2" s="6"/>
      <c r="E2" s="6"/>
      <c r="F2" s="6"/>
      <c r="G2" s="3"/>
      <c r="H2" s="3"/>
      <c r="I2" s="4"/>
      <c r="J2" s="4"/>
      <c r="K2" s="2"/>
      <c r="L2" s="2"/>
      <c r="M2" s="2"/>
      <c r="N2" s="2"/>
    </row>
    <row r="3" spans="1:14" x14ac:dyDescent="0.25">
      <c r="A3" s="79" t="s">
        <v>90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2"/>
      <c r="N3" s="2"/>
    </row>
    <row r="4" spans="1:14" x14ac:dyDescent="0.25">
      <c r="A4" s="79" t="s">
        <v>78</v>
      </c>
      <c r="B4" s="80"/>
      <c r="C4" s="80"/>
      <c r="D4" s="80"/>
      <c r="E4" s="80"/>
      <c r="F4" s="80"/>
      <c r="G4" s="80"/>
      <c r="H4" s="80"/>
      <c r="I4" s="80"/>
      <c r="J4" s="4"/>
      <c r="K4" s="2"/>
      <c r="L4" s="2"/>
      <c r="M4" s="2"/>
      <c r="N4" s="2"/>
    </row>
    <row r="5" spans="1:14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2"/>
      <c r="L5" s="2"/>
      <c r="M5" s="2"/>
      <c r="N5" s="2"/>
    </row>
    <row r="6" spans="1:14" x14ac:dyDescent="0.25">
      <c r="A6" s="3" t="s">
        <v>109</v>
      </c>
      <c r="B6" s="4"/>
      <c r="C6" s="4"/>
      <c r="D6" s="4"/>
      <c r="E6" s="65">
        <v>223462</v>
      </c>
      <c r="F6" s="5" t="s">
        <v>87</v>
      </c>
      <c r="G6" s="4" t="s">
        <v>88</v>
      </c>
      <c r="H6" s="4"/>
      <c r="I6" s="4"/>
      <c r="J6" s="4"/>
      <c r="K6" s="2"/>
      <c r="L6" s="2"/>
      <c r="M6" s="2"/>
      <c r="N6" s="2"/>
    </row>
    <row r="7" spans="1:14" x14ac:dyDescent="0.25">
      <c r="A7" s="3" t="s">
        <v>0</v>
      </c>
      <c r="B7" s="4"/>
      <c r="C7" s="5"/>
      <c r="D7" s="4"/>
      <c r="E7" s="78">
        <v>196966</v>
      </c>
      <c r="F7" s="5" t="s">
        <v>87</v>
      </c>
      <c r="G7" s="4"/>
      <c r="H7" s="4"/>
      <c r="I7" s="4"/>
      <c r="J7" s="4"/>
      <c r="K7" s="2"/>
      <c r="L7" s="2"/>
      <c r="M7" s="2"/>
      <c r="N7" s="2"/>
    </row>
    <row r="8" spans="1:14" x14ac:dyDescent="0.25">
      <c r="A8" s="3" t="s">
        <v>106</v>
      </c>
      <c r="B8" s="4"/>
      <c r="C8" s="4"/>
      <c r="D8" s="4"/>
      <c r="E8" s="4"/>
      <c r="F8" s="4"/>
      <c r="G8" s="4"/>
      <c r="H8" s="4"/>
      <c r="I8" s="4"/>
      <c r="J8" s="4"/>
      <c r="K8" s="2"/>
      <c r="L8" s="2"/>
      <c r="M8" s="2"/>
      <c r="N8" s="2"/>
    </row>
    <row r="9" spans="1:14" x14ac:dyDescent="0.25">
      <c r="A9" s="3" t="s">
        <v>82</v>
      </c>
      <c r="B9" s="4"/>
      <c r="C9" s="4"/>
      <c r="D9" s="4"/>
      <c r="E9" s="4"/>
      <c r="F9" s="4"/>
      <c r="G9" s="59">
        <f>I10+I11+I12+I13+I14</f>
        <v>76433.400000000009</v>
      </c>
      <c r="H9" s="5" t="s">
        <v>83</v>
      </c>
      <c r="I9" s="4"/>
      <c r="J9" s="4"/>
      <c r="K9" s="2"/>
      <c r="L9" s="2"/>
      <c r="M9" s="2"/>
      <c r="N9" s="2"/>
    </row>
    <row r="10" spans="1:14" x14ac:dyDescent="0.25">
      <c r="A10" s="4" t="s">
        <v>1</v>
      </c>
      <c r="B10" s="4"/>
      <c r="C10" s="5"/>
      <c r="D10" s="4"/>
      <c r="E10" s="4"/>
      <c r="F10" s="4"/>
      <c r="G10" s="4"/>
      <c r="H10" s="4"/>
      <c r="I10" s="66">
        <v>69249.600000000006</v>
      </c>
      <c r="J10" s="5" t="s">
        <v>87</v>
      </c>
      <c r="K10" s="5"/>
      <c r="L10" s="2"/>
      <c r="M10" s="2"/>
      <c r="N10" s="2"/>
    </row>
    <row r="11" spans="1:14" x14ac:dyDescent="0.25">
      <c r="A11" s="4" t="s">
        <v>2</v>
      </c>
      <c r="B11" s="4"/>
      <c r="C11" s="4"/>
      <c r="D11" s="4"/>
      <c r="E11" s="4"/>
      <c r="F11" s="4"/>
      <c r="G11" s="4"/>
      <c r="H11" s="4"/>
      <c r="I11" s="66"/>
      <c r="J11" s="5" t="s">
        <v>87</v>
      </c>
      <c r="K11" s="2"/>
      <c r="L11" s="2"/>
      <c r="M11" s="2"/>
      <c r="N11" s="2"/>
    </row>
    <row r="12" spans="1:14" x14ac:dyDescent="0.25">
      <c r="A12" s="4" t="s">
        <v>3</v>
      </c>
      <c r="B12" s="4"/>
      <c r="C12" s="4"/>
      <c r="D12" s="5"/>
      <c r="E12" s="4"/>
      <c r="F12" s="4"/>
      <c r="G12" s="4"/>
      <c r="H12" s="4"/>
      <c r="I12" s="66">
        <v>3855.2</v>
      </c>
      <c r="J12" s="5" t="s">
        <v>87</v>
      </c>
      <c r="K12" s="2"/>
      <c r="L12" s="2"/>
      <c r="M12" s="2"/>
      <c r="N12" s="2"/>
    </row>
    <row r="13" spans="1:14" x14ac:dyDescent="0.25">
      <c r="A13" s="4" t="s">
        <v>4</v>
      </c>
      <c r="B13" s="4"/>
      <c r="C13" s="4"/>
      <c r="D13" s="4"/>
      <c r="E13" s="4"/>
      <c r="F13" s="4"/>
      <c r="G13" s="4"/>
      <c r="H13" s="5"/>
      <c r="I13" s="66">
        <v>2039</v>
      </c>
      <c r="J13" s="5" t="s">
        <v>87</v>
      </c>
      <c r="K13" s="2"/>
      <c r="L13" s="2"/>
      <c r="M13" s="2"/>
      <c r="N13" s="2"/>
    </row>
    <row r="14" spans="1:14" x14ac:dyDescent="0.25">
      <c r="A14" s="4" t="s">
        <v>81</v>
      </c>
      <c r="B14" s="4"/>
      <c r="C14" s="4"/>
      <c r="D14" s="4"/>
      <c r="E14" s="4"/>
      <c r="F14" s="4"/>
      <c r="G14" s="4"/>
      <c r="H14" s="5"/>
      <c r="I14" s="66">
        <v>1289.5999999999999</v>
      </c>
      <c r="J14" s="5" t="s">
        <v>87</v>
      </c>
      <c r="K14" s="2"/>
      <c r="L14" s="2"/>
      <c r="M14" s="2"/>
      <c r="N14" s="2"/>
    </row>
    <row r="15" spans="1:14" x14ac:dyDescent="0.25">
      <c r="A15" s="4" t="s">
        <v>131</v>
      </c>
      <c r="B15" s="4"/>
      <c r="C15" s="4"/>
      <c r="D15" s="4"/>
      <c r="E15" s="4"/>
      <c r="F15" s="4"/>
      <c r="G15" s="4"/>
      <c r="H15" s="5"/>
      <c r="I15" s="66"/>
      <c r="J15" s="5"/>
      <c r="K15" s="2"/>
      <c r="L15" s="2"/>
      <c r="M15" s="2"/>
      <c r="N15" s="2"/>
    </row>
    <row r="16" spans="1:14" x14ac:dyDescent="0.25">
      <c r="A16" s="3" t="s">
        <v>5</v>
      </c>
      <c r="B16" s="4"/>
      <c r="C16" s="4"/>
      <c r="D16" s="4"/>
      <c r="E16" s="5"/>
      <c r="F16" s="4"/>
      <c r="G16" s="4"/>
      <c r="H16" s="4"/>
      <c r="I16" s="66"/>
      <c r="J16" s="4"/>
      <c r="K16" s="2"/>
      <c r="L16" s="2"/>
      <c r="M16" s="2"/>
      <c r="N16" s="2"/>
    </row>
    <row r="17" spans="1:14" x14ac:dyDescent="0.25">
      <c r="A17" s="4" t="s">
        <v>6</v>
      </c>
      <c r="B17" s="4"/>
      <c r="C17" s="5"/>
      <c r="D17" s="4"/>
      <c r="E17" s="4"/>
      <c r="F17" s="4"/>
      <c r="G17" s="4"/>
      <c r="H17" s="4"/>
      <c r="I17" s="66">
        <f>719.4+633.3+75.5</f>
        <v>1428.1999999999998</v>
      </c>
      <c r="J17" s="5" t="s">
        <v>87</v>
      </c>
      <c r="K17" s="2"/>
      <c r="L17" s="2"/>
      <c r="M17" s="2"/>
      <c r="N17" s="2"/>
    </row>
    <row r="18" spans="1:14" x14ac:dyDescent="0.25">
      <c r="A18" s="4" t="s">
        <v>7</v>
      </c>
      <c r="B18" s="4"/>
      <c r="C18" s="4"/>
      <c r="D18" s="4"/>
      <c r="E18" s="4"/>
      <c r="F18" s="4"/>
      <c r="G18" s="4"/>
      <c r="H18" s="4"/>
      <c r="I18" s="66"/>
      <c r="J18" s="4"/>
      <c r="K18" s="2"/>
      <c r="L18" s="2"/>
      <c r="M18" s="2"/>
      <c r="N18" s="2"/>
    </row>
    <row r="19" spans="1:14" x14ac:dyDescent="0.25">
      <c r="A19" s="4" t="s">
        <v>8</v>
      </c>
      <c r="B19" s="4"/>
      <c r="C19" s="4"/>
      <c r="D19" s="4"/>
      <c r="E19" s="4"/>
      <c r="F19" s="4"/>
      <c r="G19" s="4"/>
      <c r="H19" s="4"/>
      <c r="I19" s="66">
        <f>69.8+9.1+127.2</f>
        <v>206.1</v>
      </c>
      <c r="J19" s="5" t="s">
        <v>87</v>
      </c>
      <c r="K19" s="2"/>
      <c r="L19" s="2"/>
      <c r="M19" s="2"/>
      <c r="N19" s="2"/>
    </row>
    <row r="20" spans="1:14" x14ac:dyDescent="0.25">
      <c r="A20" s="4" t="s">
        <v>9</v>
      </c>
      <c r="B20" s="4"/>
      <c r="C20" s="4"/>
      <c r="D20" s="4"/>
      <c r="E20" s="4"/>
      <c r="F20" s="4"/>
      <c r="G20" s="4"/>
      <c r="H20" s="4"/>
      <c r="I20" s="66">
        <f>65.5+4+56.5</f>
        <v>126</v>
      </c>
      <c r="J20" s="5" t="s">
        <v>87</v>
      </c>
      <c r="K20" s="2"/>
      <c r="L20" s="2"/>
      <c r="M20" s="2"/>
      <c r="N20" s="2"/>
    </row>
    <row r="21" spans="1:14" x14ac:dyDescent="0.25">
      <c r="A21" s="4" t="s">
        <v>10</v>
      </c>
      <c r="B21" s="4"/>
      <c r="C21" s="5"/>
      <c r="D21" s="4"/>
      <c r="E21" s="4"/>
      <c r="F21" s="4"/>
      <c r="G21" s="4"/>
      <c r="H21" s="4"/>
      <c r="I21" s="66">
        <f>167.6+65.2</f>
        <v>232.8</v>
      </c>
      <c r="J21" s="5" t="s">
        <v>87</v>
      </c>
      <c r="K21" s="2"/>
      <c r="L21" s="2"/>
      <c r="M21" s="2"/>
      <c r="N21" s="2"/>
    </row>
    <row r="22" spans="1:14" x14ac:dyDescent="0.25">
      <c r="A22" s="4"/>
      <c r="B22" s="4"/>
      <c r="C22" s="5"/>
      <c r="D22" s="4"/>
      <c r="E22" s="4"/>
      <c r="F22" s="4"/>
      <c r="G22" s="4"/>
      <c r="H22" s="4"/>
      <c r="I22" s="66"/>
      <c r="J22" s="4"/>
      <c r="K22" s="2"/>
      <c r="L22" s="2"/>
      <c r="M22" s="2"/>
      <c r="N22" s="2"/>
    </row>
    <row r="23" spans="1:14" x14ac:dyDescent="0.25">
      <c r="A23" s="3" t="s">
        <v>11</v>
      </c>
      <c r="B23" s="4"/>
      <c r="C23" s="4"/>
      <c r="D23" s="4"/>
      <c r="E23" s="5"/>
      <c r="F23" s="4"/>
      <c r="G23" s="4"/>
      <c r="H23" s="4"/>
      <c r="I23" s="66"/>
      <c r="J23" s="4"/>
      <c r="K23" s="2"/>
      <c r="L23" s="2"/>
      <c r="M23" s="2"/>
      <c r="N23" s="2"/>
    </row>
    <row r="24" spans="1:14" x14ac:dyDescent="0.25">
      <c r="A24" s="4" t="s">
        <v>12</v>
      </c>
      <c r="B24" s="4"/>
      <c r="C24" s="4"/>
      <c r="D24" s="4"/>
      <c r="E24" s="4"/>
      <c r="F24" s="4"/>
      <c r="G24" s="4"/>
      <c r="H24" s="4"/>
      <c r="I24" s="66"/>
      <c r="J24" s="4"/>
      <c r="K24" s="2"/>
      <c r="L24" s="2"/>
      <c r="M24" s="2"/>
      <c r="N24" s="2"/>
    </row>
    <row r="25" spans="1:14" x14ac:dyDescent="0.25">
      <c r="A25" s="4" t="s">
        <v>140</v>
      </c>
      <c r="B25" s="4"/>
      <c r="C25" s="4"/>
      <c r="D25" s="5"/>
      <c r="E25" s="4"/>
      <c r="F25" s="4"/>
      <c r="G25" s="4"/>
      <c r="H25" s="4"/>
      <c r="I25" s="66">
        <v>289.5</v>
      </c>
      <c r="J25" s="5"/>
      <c r="K25" s="2"/>
      <c r="L25" s="2"/>
      <c r="M25" s="2"/>
      <c r="N25" s="2"/>
    </row>
    <row r="26" spans="1:14" x14ac:dyDescent="0.25">
      <c r="A26" s="4" t="s">
        <v>13</v>
      </c>
      <c r="B26" s="4"/>
      <c r="C26" s="4"/>
      <c r="D26" s="5"/>
      <c r="E26" s="4"/>
      <c r="F26" s="4"/>
      <c r="G26" s="4"/>
      <c r="H26" s="4"/>
      <c r="I26" s="66"/>
      <c r="J26" s="4"/>
      <c r="K26" s="2"/>
      <c r="L26" s="2"/>
      <c r="M26" s="2"/>
      <c r="N26" s="2"/>
    </row>
    <row r="27" spans="1:14" x14ac:dyDescent="0.25">
      <c r="A27" s="4" t="s">
        <v>92</v>
      </c>
      <c r="B27" s="4"/>
      <c r="C27" s="4"/>
      <c r="D27" s="5"/>
      <c r="E27" s="4"/>
      <c r="F27" s="4"/>
      <c r="G27" s="4"/>
      <c r="H27" s="4"/>
      <c r="I27" s="66">
        <v>497.3</v>
      </c>
      <c r="J27" s="5" t="s">
        <v>87</v>
      </c>
      <c r="K27" s="2"/>
      <c r="L27" s="2"/>
      <c r="M27" s="2"/>
      <c r="N27" s="2"/>
    </row>
    <row r="28" spans="1:14" x14ac:dyDescent="0.25">
      <c r="A28" s="4" t="s">
        <v>14</v>
      </c>
      <c r="B28" s="4"/>
      <c r="C28" s="4"/>
      <c r="D28" s="5"/>
      <c r="E28" s="4"/>
      <c r="F28" s="4"/>
      <c r="G28" s="4"/>
      <c r="H28" s="4"/>
      <c r="I28" s="66"/>
      <c r="J28" s="5"/>
      <c r="K28" s="2"/>
      <c r="L28" s="2"/>
      <c r="M28" s="2"/>
      <c r="N28" s="2"/>
    </row>
    <row r="29" spans="1:14" x14ac:dyDescent="0.25">
      <c r="A29" s="4" t="s">
        <v>146</v>
      </c>
      <c r="B29" s="4"/>
      <c r="C29" s="4"/>
      <c r="D29" s="5"/>
      <c r="E29" s="4"/>
      <c r="F29" s="4"/>
      <c r="G29" s="4"/>
      <c r="H29" s="4"/>
      <c r="I29" s="66">
        <v>126.6</v>
      </c>
      <c r="J29" s="4"/>
      <c r="K29" s="2"/>
      <c r="L29" s="2"/>
      <c r="M29" s="2"/>
      <c r="N29" s="2"/>
    </row>
    <row r="30" spans="1:14" x14ac:dyDescent="0.25">
      <c r="A30" s="4" t="s">
        <v>15</v>
      </c>
      <c r="B30" s="4"/>
      <c r="C30" s="4"/>
      <c r="D30" s="4"/>
      <c r="E30" s="4"/>
      <c r="F30" s="4"/>
      <c r="G30" s="4"/>
      <c r="H30" s="4"/>
      <c r="I30" s="66"/>
      <c r="J30" s="4"/>
      <c r="K30" s="2"/>
      <c r="L30" s="2"/>
      <c r="M30" s="2"/>
      <c r="N30" s="2"/>
    </row>
    <row r="31" spans="1:14" x14ac:dyDescent="0.25">
      <c r="A31" s="4" t="s">
        <v>143</v>
      </c>
      <c r="B31" s="4"/>
      <c r="C31" s="4"/>
      <c r="D31" s="4"/>
      <c r="E31" s="4"/>
      <c r="F31" s="4"/>
      <c r="G31" s="4"/>
      <c r="H31" s="4"/>
      <c r="I31" s="66">
        <v>50</v>
      </c>
      <c r="J31" s="5"/>
      <c r="K31" s="2"/>
      <c r="L31" s="2"/>
      <c r="M31" s="2"/>
      <c r="N31" s="2"/>
    </row>
    <row r="32" spans="1:14" x14ac:dyDescent="0.25">
      <c r="A32" s="4" t="s">
        <v>115</v>
      </c>
      <c r="B32" s="4"/>
      <c r="C32" s="4"/>
      <c r="D32" s="4"/>
      <c r="E32" s="4"/>
      <c r="F32" s="4"/>
      <c r="G32" s="4"/>
      <c r="H32" s="4"/>
      <c r="I32" s="66"/>
      <c r="J32" s="4"/>
      <c r="K32" s="2"/>
      <c r="L32" s="2"/>
      <c r="M32" s="2"/>
      <c r="N32" s="2"/>
    </row>
    <row r="33" spans="1:14" x14ac:dyDescent="0.25">
      <c r="A33" s="4" t="s">
        <v>117</v>
      </c>
      <c r="B33" s="4"/>
      <c r="C33" s="4"/>
      <c r="D33" s="4"/>
      <c r="E33" s="4"/>
      <c r="F33" s="4"/>
      <c r="G33" s="4"/>
      <c r="H33" s="4"/>
      <c r="I33" s="66"/>
      <c r="J33" s="5" t="s">
        <v>87</v>
      </c>
      <c r="K33" s="2"/>
      <c r="L33" s="2"/>
      <c r="M33" s="2"/>
      <c r="N33" s="2"/>
    </row>
    <row r="34" spans="1:14" x14ac:dyDescent="0.25">
      <c r="A34" s="4" t="s">
        <v>126</v>
      </c>
      <c r="B34" s="4"/>
      <c r="C34" s="4"/>
      <c r="D34" s="4"/>
      <c r="E34" s="4"/>
      <c r="F34" s="4"/>
      <c r="G34" s="4"/>
      <c r="H34" s="4"/>
      <c r="I34" s="66"/>
      <c r="J34" s="5"/>
      <c r="K34" s="2"/>
      <c r="L34" s="2"/>
      <c r="M34" s="2"/>
      <c r="N34" s="2"/>
    </row>
    <row r="35" spans="1:14" x14ac:dyDescent="0.25">
      <c r="A35" s="4" t="s">
        <v>68</v>
      </c>
      <c r="B35" s="4"/>
      <c r="C35" s="4"/>
      <c r="D35" s="4"/>
      <c r="E35" s="4"/>
      <c r="F35" s="4"/>
      <c r="G35" s="4"/>
      <c r="H35" s="4"/>
      <c r="I35" s="67">
        <f>1.8+6+19.8+28.4+85.5</f>
        <v>141.5</v>
      </c>
      <c r="J35" s="4" t="s">
        <v>87</v>
      </c>
      <c r="K35" s="2"/>
      <c r="L35" s="2"/>
      <c r="M35" s="2"/>
      <c r="N35" s="2"/>
    </row>
    <row r="36" spans="1:14" x14ac:dyDescent="0.25">
      <c r="A36" s="4" t="s">
        <v>116</v>
      </c>
      <c r="B36" s="4"/>
      <c r="C36" s="4"/>
      <c r="D36" s="4"/>
      <c r="E36" s="4"/>
      <c r="F36" s="4"/>
      <c r="G36" s="4"/>
      <c r="H36" s="4"/>
      <c r="I36" s="67"/>
      <c r="J36" s="5"/>
      <c r="K36" s="2"/>
      <c r="L36" s="2"/>
      <c r="M36" s="2"/>
      <c r="N36" s="2"/>
    </row>
    <row r="37" spans="1:14" ht="17.25" customHeight="1" x14ac:dyDescent="0.25">
      <c r="A37" s="4" t="s">
        <v>114</v>
      </c>
      <c r="B37" s="4"/>
      <c r="C37" s="4"/>
      <c r="D37" s="4"/>
      <c r="E37" s="4"/>
      <c r="F37" s="4"/>
      <c r="G37" s="4"/>
      <c r="H37" s="4"/>
      <c r="I37" s="66"/>
      <c r="J37" s="5"/>
      <c r="K37" s="2"/>
      <c r="L37" s="2"/>
      <c r="M37" s="2"/>
      <c r="N37" s="2"/>
    </row>
    <row r="38" spans="1:14" ht="17.25" customHeight="1" x14ac:dyDescent="0.25">
      <c r="A38" s="4" t="s">
        <v>145</v>
      </c>
      <c r="B38" s="4"/>
      <c r="C38" s="4"/>
      <c r="D38" s="4"/>
      <c r="E38" s="4"/>
      <c r="F38" s="4"/>
      <c r="G38" s="4"/>
      <c r="H38" s="4"/>
      <c r="I38" s="66">
        <v>28</v>
      </c>
      <c r="J38" s="5"/>
      <c r="K38" s="2"/>
      <c r="L38" s="2"/>
      <c r="M38" s="2"/>
      <c r="N38" s="2"/>
    </row>
    <row r="39" spans="1:14" ht="17.25" customHeight="1" x14ac:dyDescent="0.25">
      <c r="A39" s="4" t="s">
        <v>118</v>
      </c>
      <c r="B39" s="4"/>
      <c r="C39" s="4"/>
      <c r="D39" s="4"/>
      <c r="E39" s="4"/>
      <c r="F39" s="4"/>
      <c r="G39" s="4"/>
      <c r="H39" s="4"/>
      <c r="I39" s="66"/>
      <c r="J39" s="5"/>
      <c r="K39" s="2"/>
      <c r="L39" s="2"/>
      <c r="M39" s="2"/>
      <c r="N39" s="2"/>
    </row>
    <row r="40" spans="1:14" ht="17.25" customHeight="1" x14ac:dyDescent="0.25">
      <c r="A40" s="4" t="s">
        <v>120</v>
      </c>
      <c r="B40" s="4"/>
      <c r="C40" s="4"/>
      <c r="D40" s="4"/>
      <c r="E40" s="4"/>
      <c r="F40" s="4"/>
      <c r="G40" s="4"/>
      <c r="H40" s="4"/>
      <c r="I40" s="66"/>
      <c r="J40" s="5"/>
      <c r="K40" s="2"/>
      <c r="L40" s="2"/>
      <c r="M40" s="2"/>
      <c r="N40" s="2"/>
    </row>
    <row r="41" spans="1:14" ht="17.25" customHeight="1" x14ac:dyDescent="0.25">
      <c r="A41" s="4" t="s">
        <v>121</v>
      </c>
      <c r="B41" s="4"/>
      <c r="C41" s="4"/>
      <c r="D41" s="4"/>
      <c r="E41" s="4"/>
      <c r="F41" s="4"/>
      <c r="G41" s="4"/>
      <c r="H41" s="4"/>
      <c r="I41" s="66"/>
      <c r="J41" s="5"/>
      <c r="K41" s="2"/>
      <c r="L41" s="2"/>
      <c r="M41" s="2"/>
      <c r="N41" s="2"/>
    </row>
    <row r="42" spans="1:14" ht="17.25" customHeight="1" x14ac:dyDescent="0.25">
      <c r="A42" s="4" t="s">
        <v>122</v>
      </c>
      <c r="B42" s="4"/>
      <c r="C42" s="4"/>
      <c r="D42" s="4"/>
      <c r="E42" s="4"/>
      <c r="F42" s="4"/>
      <c r="G42" s="4"/>
      <c r="H42" s="4"/>
      <c r="I42" s="66"/>
      <c r="J42" s="5"/>
      <c r="K42" s="2"/>
      <c r="L42" s="2"/>
      <c r="M42" s="2"/>
      <c r="N42" s="2"/>
    </row>
    <row r="43" spans="1:14" x14ac:dyDescent="0.25">
      <c r="A43" s="3" t="s">
        <v>16</v>
      </c>
      <c r="B43" s="4"/>
      <c r="C43" s="4"/>
      <c r="D43" s="4"/>
      <c r="E43" s="5"/>
      <c r="F43" s="4"/>
      <c r="G43" s="4"/>
      <c r="H43" s="4"/>
      <c r="I43" s="66"/>
      <c r="J43" s="4"/>
      <c r="K43" s="2"/>
      <c r="L43" s="2"/>
      <c r="M43" s="2"/>
      <c r="N43" s="2"/>
    </row>
    <row r="44" spans="1:14" x14ac:dyDescent="0.25">
      <c r="A44" s="4" t="s">
        <v>91</v>
      </c>
      <c r="B44" s="4"/>
      <c r="C44" s="5"/>
      <c r="D44" s="4"/>
      <c r="E44" s="4"/>
      <c r="F44" s="4"/>
      <c r="G44" s="4"/>
      <c r="H44" s="4"/>
      <c r="I44" s="66"/>
      <c r="J44" s="5"/>
      <c r="K44" s="2"/>
      <c r="L44" s="2"/>
      <c r="M44" s="2"/>
      <c r="N44" s="2"/>
    </row>
    <row r="45" spans="1:14" x14ac:dyDescent="0.25">
      <c r="A45" s="4" t="s">
        <v>101</v>
      </c>
      <c r="B45" s="4"/>
      <c r="C45" s="4"/>
      <c r="D45" s="4"/>
      <c r="E45" s="4"/>
      <c r="F45" s="4"/>
      <c r="G45" s="4"/>
      <c r="H45" s="4"/>
      <c r="I45" s="66"/>
      <c r="J45" s="5" t="s">
        <v>87</v>
      </c>
      <c r="K45" s="2"/>
      <c r="L45" s="2"/>
      <c r="M45" s="2"/>
      <c r="N45" s="2"/>
    </row>
    <row r="46" spans="1:14" x14ac:dyDescent="0.25">
      <c r="A46" s="4" t="s">
        <v>104</v>
      </c>
      <c r="B46" s="4"/>
      <c r="C46" s="5"/>
      <c r="D46" s="4"/>
      <c r="E46" s="4"/>
      <c r="F46" s="4"/>
      <c r="G46" s="4"/>
      <c r="H46" s="4"/>
      <c r="I46" s="66"/>
      <c r="J46" s="4" t="s">
        <v>87</v>
      </c>
      <c r="K46" s="2"/>
      <c r="L46" s="2"/>
      <c r="M46" s="2"/>
      <c r="N46" s="2"/>
    </row>
    <row r="47" spans="1:14" x14ac:dyDescent="0.25">
      <c r="A47" s="4" t="s">
        <v>99</v>
      </c>
      <c r="B47" s="4"/>
      <c r="C47" s="5"/>
      <c r="D47" s="4"/>
      <c r="E47" s="4"/>
      <c r="F47" s="4"/>
      <c r="G47" s="4"/>
      <c r="H47" s="4"/>
      <c r="I47" s="66"/>
      <c r="J47" s="4" t="s">
        <v>87</v>
      </c>
      <c r="K47" s="2"/>
      <c r="L47" s="2"/>
      <c r="M47" s="2"/>
      <c r="N47" s="2"/>
    </row>
    <row r="48" spans="1:14" x14ac:dyDescent="0.25">
      <c r="A48" s="4" t="s">
        <v>105</v>
      </c>
      <c r="B48" s="4"/>
      <c r="C48" s="5"/>
      <c r="D48" s="4"/>
      <c r="E48" s="4"/>
      <c r="F48" s="4"/>
      <c r="G48" s="4"/>
      <c r="H48" s="4"/>
      <c r="I48" s="66"/>
      <c r="J48" s="4" t="s">
        <v>87</v>
      </c>
      <c r="K48" s="2"/>
      <c r="L48" s="2"/>
      <c r="M48" s="2"/>
      <c r="N48" s="2"/>
    </row>
    <row r="49" spans="1:14" x14ac:dyDescent="0.25">
      <c r="A49" s="4" t="s">
        <v>102</v>
      </c>
      <c r="B49" s="4"/>
      <c r="C49" s="5"/>
      <c r="D49" s="4"/>
      <c r="E49" s="4"/>
      <c r="F49" s="4"/>
      <c r="G49" s="4"/>
      <c r="H49" s="4"/>
      <c r="I49" s="66"/>
      <c r="J49" s="4" t="s">
        <v>87</v>
      </c>
      <c r="K49" s="2"/>
      <c r="L49" s="2"/>
      <c r="M49" s="2"/>
      <c r="N49" s="2"/>
    </row>
    <row r="50" spans="1:14" x14ac:dyDescent="0.25">
      <c r="A50" s="3" t="s">
        <v>69</v>
      </c>
      <c r="B50" s="4"/>
      <c r="C50" s="3" t="s">
        <v>67</v>
      </c>
      <c r="D50" s="4"/>
      <c r="E50" s="4"/>
      <c r="F50" s="4"/>
      <c r="G50" s="4"/>
      <c r="H50" s="4"/>
      <c r="I50" s="66">
        <f>157.7+122.2+122.2</f>
        <v>402.09999999999997</v>
      </c>
      <c r="J50" s="5" t="s">
        <v>87</v>
      </c>
      <c r="K50" s="2"/>
      <c r="L50" s="2"/>
      <c r="M50" s="2"/>
      <c r="N50" s="2"/>
    </row>
    <row r="51" spans="1:14" x14ac:dyDescent="0.25">
      <c r="A51" s="3" t="s">
        <v>70</v>
      </c>
      <c r="B51" s="4"/>
      <c r="C51" s="4"/>
      <c r="D51" s="4"/>
      <c r="E51" s="4"/>
      <c r="F51" s="4"/>
      <c r="G51" s="4"/>
      <c r="H51" s="4"/>
      <c r="I51" s="66"/>
      <c r="J51" s="4"/>
      <c r="K51" s="2"/>
      <c r="L51" s="2"/>
      <c r="M51" s="2"/>
      <c r="N51" s="2"/>
    </row>
    <row r="52" spans="1:14" x14ac:dyDescent="0.25">
      <c r="A52" s="4" t="s">
        <v>17</v>
      </c>
      <c r="B52" s="4"/>
      <c r="C52" s="4"/>
      <c r="D52" s="4"/>
      <c r="E52" s="4"/>
      <c r="F52" s="4"/>
      <c r="G52" s="4"/>
      <c r="H52" s="4"/>
      <c r="I52" s="66"/>
      <c r="J52" s="4"/>
      <c r="K52" s="2"/>
      <c r="L52" s="2"/>
      <c r="M52" s="2"/>
      <c r="N52" s="2"/>
    </row>
    <row r="53" spans="1:14" x14ac:dyDescent="0.25">
      <c r="A53" s="4" t="s">
        <v>41</v>
      </c>
      <c r="B53" s="4"/>
      <c r="C53" s="4"/>
      <c r="D53" s="4"/>
      <c r="E53" s="4"/>
      <c r="F53" s="4"/>
      <c r="G53" s="4"/>
      <c r="H53" s="4"/>
      <c r="I53" s="66"/>
      <c r="J53" s="4"/>
      <c r="K53" s="2"/>
      <c r="L53" s="2"/>
      <c r="M53" s="2"/>
      <c r="N53" s="2"/>
    </row>
    <row r="54" spans="1:14" x14ac:dyDescent="0.25">
      <c r="A54" s="4" t="s">
        <v>42</v>
      </c>
      <c r="B54" s="4"/>
      <c r="C54" s="4"/>
      <c r="D54" s="4"/>
      <c r="E54" s="4"/>
      <c r="F54" s="4"/>
      <c r="G54" s="4"/>
      <c r="H54" s="4"/>
      <c r="I54" s="66"/>
      <c r="J54" s="4" t="s">
        <v>87</v>
      </c>
      <c r="K54" s="2"/>
      <c r="L54" s="2"/>
      <c r="M54" s="2"/>
      <c r="N54" s="2"/>
    </row>
    <row r="55" spans="1:14" x14ac:dyDescent="0.25">
      <c r="A55" s="3" t="s">
        <v>72</v>
      </c>
      <c r="B55" s="4"/>
      <c r="C55" s="4"/>
      <c r="D55" s="4"/>
      <c r="E55" s="4"/>
      <c r="F55" s="4"/>
      <c r="G55" s="4"/>
      <c r="H55" s="5"/>
      <c r="I55" s="66"/>
      <c r="J55" s="4"/>
      <c r="K55" s="2"/>
      <c r="L55" s="2"/>
      <c r="M55" s="2"/>
      <c r="N55" s="2"/>
    </row>
    <row r="56" spans="1:14" x14ac:dyDescent="0.25">
      <c r="A56" s="4" t="s">
        <v>18</v>
      </c>
      <c r="B56" s="4"/>
      <c r="C56" s="4"/>
      <c r="D56" s="4"/>
      <c r="E56" s="4"/>
      <c r="F56" s="4"/>
      <c r="G56" s="4"/>
      <c r="H56" s="4"/>
      <c r="I56" s="66">
        <f>25+19.9+2+20.8+17.9+20.8</f>
        <v>106.39999999999999</v>
      </c>
      <c r="J56" s="5" t="s">
        <v>87</v>
      </c>
      <c r="K56" s="2"/>
      <c r="L56" s="2"/>
      <c r="M56" s="2"/>
      <c r="N56" s="2"/>
    </row>
    <row r="57" spans="1:14" x14ac:dyDescent="0.25">
      <c r="A57" s="4" t="s">
        <v>97</v>
      </c>
      <c r="B57" s="4"/>
      <c r="C57" s="4"/>
      <c r="D57" s="4"/>
      <c r="E57" s="4"/>
      <c r="F57" s="4"/>
      <c r="G57" s="4"/>
      <c r="H57" s="4"/>
      <c r="I57" s="66"/>
      <c r="J57" s="5"/>
      <c r="K57" s="2"/>
      <c r="L57" s="2"/>
      <c r="M57" s="2"/>
      <c r="N57" s="2"/>
    </row>
    <row r="58" spans="1:14" x14ac:dyDescent="0.25">
      <c r="A58" s="4" t="s">
        <v>19</v>
      </c>
      <c r="B58" s="4"/>
      <c r="C58" s="4"/>
      <c r="D58" s="4"/>
      <c r="E58" s="4"/>
      <c r="F58" s="4"/>
      <c r="G58" s="5"/>
      <c r="H58" s="4"/>
      <c r="I58" s="66">
        <v>636.4</v>
      </c>
      <c r="J58" s="5" t="s">
        <v>87</v>
      </c>
      <c r="K58" s="2"/>
      <c r="L58" s="2"/>
      <c r="M58" s="2"/>
      <c r="N58" s="2"/>
    </row>
    <row r="59" spans="1:14" x14ac:dyDescent="0.25">
      <c r="A59" s="4" t="s">
        <v>144</v>
      </c>
      <c r="B59" s="4"/>
      <c r="C59" s="4"/>
      <c r="D59" s="4"/>
      <c r="E59" s="4"/>
      <c r="F59" s="4"/>
      <c r="G59" s="5"/>
      <c r="H59" s="4"/>
      <c r="I59" s="66">
        <v>95</v>
      </c>
      <c r="J59" s="5"/>
      <c r="K59" s="2"/>
      <c r="L59" s="2"/>
      <c r="M59" s="2"/>
      <c r="N59" s="2"/>
    </row>
    <row r="60" spans="1:14" x14ac:dyDescent="0.25">
      <c r="A60" s="4" t="s">
        <v>125</v>
      </c>
      <c r="B60" s="4"/>
      <c r="C60" s="4"/>
      <c r="D60" s="4"/>
      <c r="E60" s="4"/>
      <c r="F60" s="4"/>
      <c r="G60" s="5"/>
      <c r="H60" s="4"/>
      <c r="I60" s="66"/>
      <c r="J60" s="5" t="s">
        <v>87</v>
      </c>
      <c r="K60" s="2"/>
      <c r="L60" s="2"/>
      <c r="M60" s="2"/>
      <c r="N60" s="2"/>
    </row>
    <row r="61" spans="1:14" x14ac:dyDescent="0.25">
      <c r="A61" s="4" t="s">
        <v>20</v>
      </c>
      <c r="B61" s="4"/>
      <c r="C61" s="4"/>
      <c r="D61" s="4"/>
      <c r="E61" s="4"/>
      <c r="F61" s="4"/>
      <c r="G61" s="5"/>
      <c r="H61" s="4"/>
      <c r="I61" s="66">
        <f>24.8+6.8+5.7</f>
        <v>37.300000000000004</v>
      </c>
      <c r="J61" s="5"/>
      <c r="K61" s="2"/>
      <c r="L61" s="2"/>
      <c r="M61" s="2"/>
      <c r="N61" s="2"/>
    </row>
    <row r="62" spans="1:14" x14ac:dyDescent="0.25">
      <c r="A62" s="4" t="s">
        <v>93</v>
      </c>
      <c r="B62" s="4"/>
      <c r="C62" s="4"/>
      <c r="D62" s="4"/>
      <c r="E62" s="4"/>
      <c r="F62" s="4"/>
      <c r="G62" s="5"/>
      <c r="H62" s="4"/>
      <c r="I62" s="66">
        <v>320.60000000000002</v>
      </c>
      <c r="J62" s="5"/>
      <c r="K62" s="2"/>
      <c r="L62" s="2"/>
      <c r="M62" s="2"/>
      <c r="N62" s="2"/>
    </row>
    <row r="63" spans="1:14" x14ac:dyDescent="0.25">
      <c r="A63" s="4" t="s">
        <v>141</v>
      </c>
      <c r="B63" s="4"/>
      <c r="C63" s="4"/>
      <c r="D63" s="4"/>
      <c r="E63" s="4"/>
      <c r="F63" s="4"/>
      <c r="G63" s="5"/>
      <c r="H63" s="4"/>
      <c r="I63" s="66">
        <f>662.5+662.5</f>
        <v>1325</v>
      </c>
      <c r="J63" s="5" t="s">
        <v>87</v>
      </c>
      <c r="K63" s="2"/>
      <c r="L63" s="2"/>
      <c r="M63" s="2"/>
      <c r="N63" s="2"/>
    </row>
    <row r="64" spans="1:14" x14ac:dyDescent="0.25">
      <c r="A64" s="4" t="s">
        <v>142</v>
      </c>
      <c r="B64" s="4"/>
      <c r="C64" s="4"/>
      <c r="D64" s="4"/>
      <c r="E64" s="4"/>
      <c r="F64" s="4"/>
      <c r="G64" s="5"/>
      <c r="H64" s="4"/>
      <c r="I64" s="66">
        <v>10</v>
      </c>
      <c r="J64" s="5" t="s">
        <v>87</v>
      </c>
      <c r="K64" s="2"/>
      <c r="L64" s="2"/>
      <c r="M64" s="2"/>
      <c r="N64" s="2"/>
    </row>
    <row r="65" spans="1:14" x14ac:dyDescent="0.25">
      <c r="A65" s="4" t="s">
        <v>84</v>
      </c>
      <c r="B65" s="4"/>
      <c r="C65" s="4"/>
      <c r="D65" s="4"/>
      <c r="E65" s="4"/>
      <c r="F65" s="4"/>
      <c r="G65" s="5"/>
      <c r="H65" s="4"/>
      <c r="I65" s="66"/>
      <c r="J65" s="4" t="s">
        <v>87</v>
      </c>
      <c r="K65" s="2"/>
      <c r="L65" s="2"/>
      <c r="M65" s="2"/>
      <c r="N65" s="2"/>
    </row>
    <row r="66" spans="1:14" x14ac:dyDescent="0.25">
      <c r="A66" s="4" t="s">
        <v>103</v>
      </c>
      <c r="B66" s="4"/>
      <c r="C66" s="4"/>
      <c r="D66" s="4"/>
      <c r="E66" s="4"/>
      <c r="F66" s="4"/>
      <c r="G66" s="5"/>
      <c r="H66" s="4"/>
      <c r="I66" s="66"/>
      <c r="J66" s="4" t="s">
        <v>87</v>
      </c>
      <c r="K66" s="2"/>
      <c r="L66" s="2"/>
      <c r="M66" s="2"/>
      <c r="N66" s="2"/>
    </row>
    <row r="67" spans="1:14" x14ac:dyDescent="0.25">
      <c r="A67" s="4" t="s">
        <v>85</v>
      </c>
      <c r="B67" s="4"/>
      <c r="C67" s="4"/>
      <c r="D67" s="4"/>
      <c r="E67" s="4"/>
      <c r="F67" s="4"/>
      <c r="G67" s="5"/>
      <c r="H67" s="4"/>
      <c r="I67" s="66">
        <f>19.1+25.6</f>
        <v>44.7</v>
      </c>
      <c r="J67" s="5" t="s">
        <v>87</v>
      </c>
      <c r="K67" s="2"/>
      <c r="L67" s="2"/>
      <c r="M67" s="2"/>
      <c r="N67" s="2"/>
    </row>
    <row r="68" spans="1:14" x14ac:dyDescent="0.25">
      <c r="A68" s="4" t="s">
        <v>100</v>
      </c>
      <c r="B68" s="4"/>
      <c r="C68" s="4"/>
      <c r="D68" s="4"/>
      <c r="E68" s="4"/>
      <c r="F68" s="4"/>
      <c r="G68" s="4"/>
      <c r="H68" s="4"/>
      <c r="I68" s="66"/>
      <c r="J68" s="5" t="s">
        <v>87</v>
      </c>
      <c r="K68" s="2"/>
      <c r="L68" s="2"/>
      <c r="M68" s="2"/>
      <c r="N68" s="2"/>
    </row>
    <row r="69" spans="1:14" x14ac:dyDescent="0.25">
      <c r="A69" s="4" t="s">
        <v>96</v>
      </c>
      <c r="B69" s="4"/>
      <c r="C69" s="4"/>
      <c r="D69" s="4"/>
      <c r="E69" s="4"/>
      <c r="F69" s="4"/>
      <c r="G69" s="4"/>
      <c r="H69" s="4"/>
      <c r="I69" s="66"/>
      <c r="J69" s="5"/>
      <c r="K69" s="2"/>
      <c r="L69" s="2"/>
      <c r="M69" s="2"/>
      <c r="N69" s="2"/>
    </row>
    <row r="70" spans="1:14" x14ac:dyDescent="0.25">
      <c r="A70" s="3" t="s">
        <v>95</v>
      </c>
      <c r="B70" s="3"/>
      <c r="C70" s="3"/>
      <c r="D70" s="4"/>
      <c r="E70" s="4"/>
      <c r="F70" s="4"/>
      <c r="G70" s="5"/>
      <c r="H70" s="4"/>
      <c r="I70" s="66"/>
      <c r="J70" s="5"/>
      <c r="K70" s="2"/>
      <c r="L70" s="2"/>
      <c r="M70" s="2"/>
      <c r="N70" s="2"/>
    </row>
    <row r="71" spans="1:14" x14ac:dyDescent="0.25">
      <c r="A71" s="4" t="s">
        <v>86</v>
      </c>
      <c r="B71" s="4"/>
      <c r="C71" s="4"/>
      <c r="D71" s="4"/>
      <c r="E71" s="4"/>
      <c r="F71" s="4"/>
      <c r="G71" s="5"/>
      <c r="H71" s="4"/>
      <c r="I71" s="66"/>
      <c r="J71" s="5"/>
      <c r="K71" s="2"/>
      <c r="L71" s="2"/>
      <c r="M71" s="2"/>
      <c r="N71" s="2"/>
    </row>
    <row r="72" spans="1:14" x14ac:dyDescent="0.25">
      <c r="A72" s="4" t="s">
        <v>94</v>
      </c>
      <c r="B72" s="4"/>
      <c r="C72" s="4"/>
      <c r="D72" s="4"/>
      <c r="E72" s="4"/>
      <c r="F72" s="4"/>
      <c r="G72" s="4"/>
      <c r="H72" s="4"/>
      <c r="I72" s="66">
        <v>250</v>
      </c>
      <c r="J72" s="5"/>
      <c r="K72" s="2"/>
      <c r="L72" s="2"/>
      <c r="M72" s="2"/>
      <c r="N72" s="2"/>
    </row>
    <row r="73" spans="1:14" x14ac:dyDescent="0.25">
      <c r="A73" s="4" t="s">
        <v>98</v>
      </c>
      <c r="B73" s="4"/>
      <c r="C73" s="4"/>
      <c r="D73" s="4"/>
      <c r="E73" s="4"/>
      <c r="F73" s="4"/>
      <c r="G73" s="4"/>
      <c r="H73" s="4"/>
      <c r="I73" s="66"/>
      <c r="J73" s="5" t="s">
        <v>87</v>
      </c>
      <c r="K73" s="2"/>
      <c r="L73" s="2"/>
      <c r="M73" s="2"/>
      <c r="N73" s="2"/>
    </row>
    <row r="74" spans="1:14" x14ac:dyDescent="0.25">
      <c r="A74" s="4" t="s">
        <v>112</v>
      </c>
      <c r="B74" s="4"/>
      <c r="C74" s="4"/>
      <c r="D74" s="4"/>
      <c r="E74" s="4"/>
      <c r="F74" s="4"/>
      <c r="G74" s="4"/>
      <c r="H74" s="4"/>
      <c r="I74" s="66">
        <v>127.5</v>
      </c>
      <c r="J74" s="5"/>
      <c r="K74" s="2"/>
      <c r="L74" s="2"/>
      <c r="M74" s="2"/>
      <c r="N74" s="2"/>
    </row>
    <row r="75" spans="1:14" x14ac:dyDescent="0.25">
      <c r="A75" s="4" t="s">
        <v>124</v>
      </c>
      <c r="B75" s="4"/>
      <c r="C75" s="4"/>
      <c r="D75" s="4"/>
      <c r="E75" s="4"/>
      <c r="F75" s="4"/>
      <c r="G75" s="4"/>
      <c r="H75" s="4"/>
      <c r="I75" s="66">
        <v>450</v>
      </c>
      <c r="J75" s="5"/>
      <c r="K75" s="2"/>
      <c r="L75" s="2"/>
      <c r="M75" s="2"/>
      <c r="N75" s="2"/>
    </row>
    <row r="76" spans="1:14" x14ac:dyDescent="0.25">
      <c r="A76" s="4"/>
      <c r="B76" s="4"/>
      <c r="C76" s="4"/>
      <c r="D76" s="4"/>
      <c r="E76" s="4"/>
      <c r="F76" s="4"/>
      <c r="G76" s="4"/>
      <c r="H76" s="4"/>
      <c r="I76" s="66"/>
      <c r="J76" s="5"/>
      <c r="K76" s="2"/>
      <c r="L76" s="2"/>
      <c r="M76" s="2"/>
      <c r="N76" s="2"/>
    </row>
    <row r="77" spans="1:14" x14ac:dyDescent="0.25">
      <c r="A77" s="3" t="s">
        <v>71</v>
      </c>
      <c r="B77" s="4"/>
      <c r="C77" s="4"/>
      <c r="D77" s="4"/>
      <c r="E77" s="4"/>
      <c r="F77" s="4"/>
      <c r="G77" s="5"/>
      <c r="H77" s="4"/>
      <c r="I77" s="66"/>
      <c r="J77" s="5" t="s">
        <v>87</v>
      </c>
      <c r="K77" s="2"/>
      <c r="L77" s="2"/>
      <c r="M77" s="2"/>
      <c r="N77" s="2"/>
    </row>
    <row r="78" spans="1:14" x14ac:dyDescent="0.25">
      <c r="A78" s="3" t="s">
        <v>74</v>
      </c>
      <c r="B78" s="4"/>
      <c r="C78" s="4"/>
      <c r="D78" s="4"/>
      <c r="E78" s="4"/>
      <c r="F78" s="4"/>
      <c r="G78" s="4"/>
      <c r="H78" s="4"/>
      <c r="I78" s="67">
        <f>17515.5+1821+17515.5+1821+17515.5+1821</f>
        <v>58009.5</v>
      </c>
      <c r="J78" s="5" t="s">
        <v>87</v>
      </c>
      <c r="K78" s="2"/>
      <c r="L78" s="2"/>
      <c r="M78" s="2"/>
      <c r="N78" s="2"/>
    </row>
    <row r="79" spans="1:14" x14ac:dyDescent="0.25">
      <c r="A79" s="3" t="s">
        <v>111</v>
      </c>
      <c r="B79" s="4"/>
      <c r="C79" s="4"/>
      <c r="D79" s="4"/>
      <c r="E79" s="4"/>
      <c r="F79" s="4"/>
      <c r="G79" s="4"/>
      <c r="H79" s="4"/>
      <c r="I79" s="67"/>
      <c r="J79" s="5"/>
      <c r="K79" s="2"/>
      <c r="L79" s="2"/>
      <c r="M79" s="2"/>
      <c r="N79" s="2"/>
    </row>
    <row r="80" spans="1:14" x14ac:dyDescent="0.25">
      <c r="A80" s="3" t="s">
        <v>123</v>
      </c>
      <c r="B80" s="3"/>
      <c r="C80" s="3"/>
      <c r="D80" s="3"/>
      <c r="E80" s="3"/>
      <c r="F80" s="4"/>
      <c r="G80" s="4"/>
      <c r="H80" s="4"/>
      <c r="I80" s="66">
        <f>549.6+30+567.9+30+549.6+30</f>
        <v>1757.1</v>
      </c>
      <c r="J80" s="5" t="s">
        <v>87</v>
      </c>
      <c r="K80" s="2"/>
      <c r="L80" s="2"/>
      <c r="M80" s="2"/>
      <c r="N80" s="2"/>
    </row>
    <row r="81" spans="1:14" x14ac:dyDescent="0.25">
      <c r="A81" s="3" t="s">
        <v>132</v>
      </c>
      <c r="B81" s="3"/>
      <c r="C81" s="3"/>
      <c r="D81" s="3"/>
      <c r="E81" s="4"/>
      <c r="F81" s="4"/>
      <c r="G81" s="4"/>
      <c r="H81" s="4"/>
      <c r="I81" s="66">
        <f>914.8+809.2+844.4</f>
        <v>2568.4</v>
      </c>
      <c r="J81" s="4"/>
      <c r="K81" s="2"/>
      <c r="L81" s="2"/>
      <c r="M81" s="2"/>
      <c r="N81" s="2"/>
    </row>
    <row r="82" spans="1:14" x14ac:dyDescent="0.25">
      <c r="A82" s="3"/>
      <c r="B82" s="3"/>
      <c r="C82" s="3"/>
      <c r="D82" s="3"/>
      <c r="E82" s="4"/>
      <c r="F82" s="4"/>
      <c r="G82" s="4"/>
      <c r="H82" s="4"/>
      <c r="I82" s="66"/>
      <c r="J82" s="4"/>
      <c r="K82" s="2"/>
      <c r="L82" s="2"/>
      <c r="M82" s="2"/>
      <c r="N82" s="2"/>
    </row>
    <row r="83" spans="1:14" x14ac:dyDescent="0.25">
      <c r="A83" s="4" t="s">
        <v>64</v>
      </c>
      <c r="B83" s="4"/>
      <c r="C83" s="4"/>
      <c r="D83" s="4"/>
      <c r="E83" s="4"/>
      <c r="F83" s="4"/>
      <c r="G83" s="4"/>
      <c r="H83" s="4"/>
      <c r="I83" s="66"/>
      <c r="J83" s="4"/>
      <c r="K83" s="2"/>
      <c r="L83" s="2"/>
      <c r="M83" s="2"/>
      <c r="N83" s="2"/>
    </row>
    <row r="84" spans="1:14" x14ac:dyDescent="0.25">
      <c r="A84" s="4" t="s">
        <v>39</v>
      </c>
      <c r="B84" s="4"/>
      <c r="C84" s="4"/>
      <c r="D84" s="4"/>
      <c r="E84" s="4"/>
      <c r="F84" s="4"/>
      <c r="G84" s="4"/>
      <c r="H84" s="4"/>
      <c r="I84" s="52"/>
      <c r="J84" s="4"/>
      <c r="K84" s="2"/>
      <c r="L84" s="2"/>
      <c r="M84" s="2"/>
      <c r="N84" s="2"/>
    </row>
    <row r="85" spans="1:14" x14ac:dyDescent="0.25">
      <c r="A85" s="4" t="s">
        <v>65</v>
      </c>
      <c r="B85" s="4"/>
      <c r="C85" s="4"/>
      <c r="D85" s="4"/>
      <c r="E85" s="4"/>
      <c r="F85" s="4"/>
      <c r="G85" s="4"/>
      <c r="H85" s="4"/>
      <c r="I85" s="52"/>
      <c r="J85" s="4"/>
      <c r="K85" s="2"/>
      <c r="L85" s="2"/>
      <c r="M85" s="2"/>
      <c r="N85" s="2"/>
    </row>
    <row r="86" spans="1:14" x14ac:dyDescent="0.25">
      <c r="A86" s="4" t="s">
        <v>43</v>
      </c>
      <c r="B86" s="4"/>
      <c r="C86" s="4"/>
      <c r="D86" s="4"/>
      <c r="E86" s="4"/>
      <c r="F86" s="4"/>
      <c r="G86" s="4"/>
      <c r="H86" s="4"/>
      <c r="I86" s="52"/>
      <c r="J86" s="4"/>
      <c r="K86" s="2"/>
      <c r="L86" s="2"/>
      <c r="M86" s="2"/>
      <c r="N86" s="2"/>
    </row>
    <row r="87" spans="1:14" x14ac:dyDescent="0.25">
      <c r="A87" s="4" t="s">
        <v>66</v>
      </c>
      <c r="B87" s="4"/>
      <c r="C87" s="4"/>
      <c r="D87" s="4"/>
      <c r="E87" s="4"/>
      <c r="F87" s="4"/>
      <c r="G87" s="4"/>
      <c r="H87" s="4"/>
      <c r="I87" s="52"/>
      <c r="J87" s="4"/>
      <c r="K87" s="2"/>
      <c r="L87" s="2"/>
      <c r="M87" s="2"/>
      <c r="N87" s="2"/>
    </row>
    <row r="88" spans="1:14" x14ac:dyDescent="0.25">
      <c r="A88" s="4"/>
      <c r="B88" s="4"/>
      <c r="C88" s="4"/>
      <c r="D88" s="4"/>
      <c r="E88" s="4"/>
      <c r="F88" s="4"/>
      <c r="G88" s="4"/>
      <c r="H88" s="4"/>
      <c r="I88" s="52"/>
      <c r="J88" s="4"/>
      <c r="K88" s="2"/>
      <c r="L88" s="2"/>
      <c r="M88" s="2"/>
      <c r="N88" s="2"/>
    </row>
    <row r="89" spans="1:14" x14ac:dyDescent="0.25">
      <c r="A89" s="4" t="s">
        <v>113</v>
      </c>
      <c r="B89" s="4"/>
      <c r="C89" s="4"/>
      <c r="D89" s="4"/>
      <c r="E89" s="4"/>
      <c r="F89" s="4"/>
      <c r="G89" s="4"/>
      <c r="H89" s="4"/>
      <c r="I89" s="66">
        <f>1636.9+1157.9</f>
        <v>2794.8</v>
      </c>
      <c r="J89" s="4"/>
      <c r="K89" s="2"/>
      <c r="L89" s="2"/>
      <c r="M89" s="2"/>
      <c r="N89" s="2"/>
    </row>
    <row r="90" spans="1:14" x14ac:dyDescent="0.25">
      <c r="A90" s="4"/>
      <c r="B90" s="4"/>
      <c r="C90" s="4" t="s">
        <v>119</v>
      </c>
      <c r="D90" s="4"/>
      <c r="E90" s="4"/>
      <c r="F90" s="4"/>
      <c r="G90" s="4"/>
      <c r="H90" s="4"/>
      <c r="I90" s="52"/>
      <c r="J90" s="4"/>
      <c r="K90" s="2"/>
      <c r="L90" s="2"/>
      <c r="M90" s="2"/>
      <c r="N90" s="2"/>
    </row>
    <row r="91" spans="1:14" x14ac:dyDescent="0.25">
      <c r="A91" s="4"/>
      <c r="B91" s="4"/>
      <c r="C91" s="4"/>
      <c r="D91" s="4"/>
      <c r="E91" s="4"/>
      <c r="F91" s="4"/>
      <c r="G91" s="4"/>
      <c r="H91" s="4"/>
      <c r="I91" s="52"/>
      <c r="J91" s="4"/>
      <c r="K91" s="2"/>
      <c r="L91" s="2"/>
      <c r="M91" s="2"/>
      <c r="N91" s="2"/>
    </row>
    <row r="92" spans="1:14" x14ac:dyDescent="0.25">
      <c r="A92" s="4" t="s">
        <v>139</v>
      </c>
      <c r="B92" s="4"/>
      <c r="C92" s="4"/>
      <c r="D92" s="4"/>
      <c r="E92" s="4"/>
      <c r="F92" s="4"/>
      <c r="G92" s="4"/>
      <c r="H92" s="4"/>
      <c r="I92" s="52">
        <f>60+2990</f>
        <v>3050</v>
      </c>
      <c r="J92" s="4"/>
      <c r="K92" s="2"/>
      <c r="L92" s="2"/>
      <c r="M92" s="2"/>
      <c r="N92" s="2"/>
    </row>
    <row r="93" spans="1:14" x14ac:dyDescent="0.25">
      <c r="A93" s="4"/>
      <c r="B93" s="4"/>
      <c r="C93" s="4"/>
      <c r="D93" s="4"/>
      <c r="E93" s="4"/>
      <c r="F93" s="4"/>
      <c r="G93" s="4"/>
      <c r="H93" s="4"/>
      <c r="I93" s="52"/>
      <c r="J93" s="4"/>
      <c r="K93" s="2"/>
      <c r="L93" s="2"/>
      <c r="M93" s="2"/>
      <c r="N93" s="2"/>
    </row>
    <row r="94" spans="1:14" x14ac:dyDescent="0.25">
      <c r="A94" s="4"/>
      <c r="B94" s="4"/>
      <c r="C94" s="4"/>
      <c r="D94" s="4"/>
      <c r="E94" s="4"/>
      <c r="F94" s="4"/>
      <c r="G94" s="4"/>
      <c r="H94" s="4"/>
      <c r="I94" s="52"/>
      <c r="J94" s="4"/>
      <c r="K94" s="2"/>
      <c r="L94" s="2"/>
      <c r="M94" s="2"/>
      <c r="N94" s="2"/>
    </row>
    <row r="95" spans="1:14" x14ac:dyDescent="0.25">
      <c r="A95" s="4"/>
      <c r="B95" s="3" t="s">
        <v>21</v>
      </c>
      <c r="C95" s="3"/>
      <c r="D95" s="4"/>
      <c r="E95" s="4"/>
      <c r="F95" s="4"/>
      <c r="G95" s="4" t="s">
        <v>110</v>
      </c>
      <c r="H95" s="4"/>
      <c r="I95" s="5">
        <f>SUM(I10:I94)</f>
        <v>151544.20000000001</v>
      </c>
      <c r="J95" s="4"/>
      <c r="K95" s="2"/>
      <c r="L95" s="2"/>
      <c r="M95" s="2"/>
      <c r="N95" s="2"/>
    </row>
    <row r="96" spans="1:14" x14ac:dyDescent="0.25">
      <c r="A96" s="4"/>
      <c r="B96" s="3"/>
      <c r="C96" s="3"/>
      <c r="D96" s="4"/>
      <c r="E96" s="4"/>
      <c r="F96" s="4"/>
      <c r="G96" s="4"/>
      <c r="H96" s="4"/>
      <c r="I96" s="4">
        <v>152226.20000000001</v>
      </c>
      <c r="J96" s="4"/>
      <c r="K96" s="2"/>
      <c r="L96" s="2"/>
      <c r="M96" s="2"/>
      <c r="N96" s="2"/>
    </row>
    <row r="97" spans="1:14" x14ac:dyDescent="0.25">
      <c r="A97" s="4"/>
      <c r="B97" s="3" t="s">
        <v>22</v>
      </c>
      <c r="C97" s="3"/>
      <c r="D97" s="4"/>
      <c r="E97" s="4"/>
      <c r="F97" s="4"/>
      <c r="G97" s="4" t="s">
        <v>79</v>
      </c>
      <c r="H97" s="4"/>
      <c r="I97" s="5">
        <f>I96-I95</f>
        <v>682</v>
      </c>
      <c r="J97" s="4"/>
      <c r="K97" s="2"/>
      <c r="L97" s="2"/>
      <c r="M97" s="2"/>
      <c r="N97" s="2"/>
    </row>
    <row r="98" spans="1:14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2"/>
      <c r="L98" s="2"/>
      <c r="M98" s="2"/>
      <c r="N98" s="2"/>
    </row>
  </sheetData>
  <mergeCells count="2">
    <mergeCell ref="A3:L3"/>
    <mergeCell ref="A4:I4"/>
  </mergeCell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"/>
  <sheetViews>
    <sheetView topLeftCell="A37" workbookViewId="0">
      <selection activeCell="E12" sqref="E12"/>
    </sheetView>
  </sheetViews>
  <sheetFormatPr defaultColWidth="9.140625" defaultRowHeight="16.5" customHeight="1" x14ac:dyDescent="0.25"/>
  <cols>
    <col min="1" max="1" width="4" style="16" customWidth="1"/>
    <col min="2" max="2" width="45.42578125" style="1" customWidth="1"/>
    <col min="3" max="3" width="15" style="1" customWidth="1"/>
    <col min="4" max="4" width="12.7109375" style="1" customWidth="1"/>
    <col min="5" max="6" width="12.140625" style="1" customWidth="1"/>
    <col min="7" max="7" width="13.140625" style="1" customWidth="1"/>
    <col min="8" max="8" width="13.7109375" style="1" customWidth="1"/>
    <col min="9" max="9" width="15.7109375" style="1" customWidth="1"/>
    <col min="10" max="10" width="13.7109375" style="1" bestFit="1" customWidth="1"/>
    <col min="11" max="11" width="9.5703125" style="1" bestFit="1" customWidth="1"/>
    <col min="12" max="16384" width="9.140625" style="1"/>
  </cols>
  <sheetData>
    <row r="2" spans="1:11" ht="16.5" customHeight="1" x14ac:dyDescent="0.25">
      <c r="B2" s="88" t="s">
        <v>137</v>
      </c>
      <c r="C2" s="88"/>
      <c r="D2" s="88"/>
      <c r="E2" s="88"/>
      <c r="F2" s="88"/>
      <c r="G2" s="88"/>
      <c r="H2" s="88"/>
      <c r="I2" s="58"/>
    </row>
    <row r="3" spans="1:11" ht="16.5" customHeight="1" x14ac:dyDescent="0.25">
      <c r="B3" s="87" t="s">
        <v>75</v>
      </c>
      <c r="C3" s="87"/>
      <c r="D3" s="87"/>
      <c r="E3" s="87"/>
      <c r="F3" s="87"/>
      <c r="G3" s="87"/>
      <c r="H3" s="87"/>
      <c r="I3" s="57"/>
    </row>
    <row r="4" spans="1:11" ht="16.5" customHeight="1" x14ac:dyDescent="0.25">
      <c r="B4" s="17"/>
      <c r="C4" s="17" t="s">
        <v>52</v>
      </c>
      <c r="D4" s="17"/>
      <c r="E4" s="17"/>
      <c r="F4" s="17"/>
      <c r="G4" s="17"/>
      <c r="H4" s="7" t="s">
        <v>23</v>
      </c>
      <c r="I4" s="7"/>
    </row>
    <row r="5" spans="1:11" ht="16.5" customHeight="1" x14ac:dyDescent="0.25">
      <c r="A5" s="89" t="s">
        <v>51</v>
      </c>
      <c r="B5" s="91" t="s">
        <v>24</v>
      </c>
      <c r="C5" s="91" t="s">
        <v>107</v>
      </c>
      <c r="D5" s="96" t="s">
        <v>25</v>
      </c>
      <c r="E5" s="96" t="s">
        <v>133</v>
      </c>
      <c r="F5" s="93" t="s">
        <v>26</v>
      </c>
      <c r="G5" s="94"/>
      <c r="H5" s="95"/>
      <c r="I5" s="60"/>
    </row>
    <row r="6" spans="1:11" ht="82.5" customHeight="1" x14ac:dyDescent="0.25">
      <c r="A6" s="90"/>
      <c r="B6" s="92"/>
      <c r="C6" s="92"/>
      <c r="D6" s="97"/>
      <c r="E6" s="97"/>
      <c r="F6" s="8" t="s">
        <v>134</v>
      </c>
      <c r="G6" s="8" t="s">
        <v>135</v>
      </c>
      <c r="H6" s="8" t="s">
        <v>136</v>
      </c>
      <c r="I6" s="60"/>
    </row>
    <row r="7" spans="1:11" ht="16.5" customHeight="1" x14ac:dyDescent="0.25">
      <c r="A7" s="14"/>
      <c r="B7" s="84" t="s">
        <v>27</v>
      </c>
      <c r="C7" s="85"/>
      <c r="D7" s="85"/>
      <c r="E7" s="85"/>
      <c r="F7" s="85"/>
      <c r="G7" s="85"/>
      <c r="H7" s="86"/>
      <c r="I7" s="61"/>
    </row>
    <row r="8" spans="1:11" ht="19.5" customHeight="1" x14ac:dyDescent="0.25">
      <c r="A8" s="14">
        <v>1</v>
      </c>
      <c r="B8" s="11" t="s">
        <v>28</v>
      </c>
      <c r="C8" s="68">
        <v>602628</v>
      </c>
      <c r="D8" s="68">
        <v>157905</v>
      </c>
      <c r="E8" s="49">
        <f>F8+G8+H8</f>
        <v>196966</v>
      </c>
      <c r="F8" s="49">
        <v>47230</v>
      </c>
      <c r="G8" s="49">
        <v>46654</v>
      </c>
      <c r="H8" s="50">
        <v>103082</v>
      </c>
      <c r="I8" s="62"/>
      <c r="J8" s="71"/>
    </row>
    <row r="9" spans="1:11" ht="34.5" customHeight="1" x14ac:dyDescent="0.25">
      <c r="A9" s="14">
        <v>2</v>
      </c>
      <c r="B9" s="10" t="s">
        <v>130</v>
      </c>
      <c r="C9" s="51">
        <v>66860</v>
      </c>
      <c r="D9" s="51"/>
      <c r="E9" s="49">
        <f t="shared" ref="E9:E12" si="0">F9+G9+H9</f>
        <v>0</v>
      </c>
      <c r="F9" s="49"/>
      <c r="G9" s="49"/>
      <c r="H9" s="49"/>
      <c r="I9" s="62"/>
      <c r="J9" s="71"/>
    </row>
    <row r="10" spans="1:11" ht="20.25" customHeight="1" x14ac:dyDescent="0.25">
      <c r="A10" s="14">
        <v>3</v>
      </c>
      <c r="B10" s="10" t="s">
        <v>29</v>
      </c>
      <c r="C10" s="48">
        <v>65130</v>
      </c>
      <c r="D10" s="48">
        <v>14819.2</v>
      </c>
      <c r="E10" s="49">
        <f t="shared" si="0"/>
        <v>26496</v>
      </c>
      <c r="F10" s="69">
        <v>3662.4</v>
      </c>
      <c r="G10" s="69">
        <v>10592.6</v>
      </c>
      <c r="H10" s="69">
        <v>12241</v>
      </c>
      <c r="I10" s="62"/>
      <c r="J10" s="71"/>
    </row>
    <row r="11" spans="1:11" ht="20.25" customHeight="1" x14ac:dyDescent="0.25">
      <c r="A11" s="14">
        <v>4</v>
      </c>
      <c r="B11" s="47" t="s">
        <v>89</v>
      </c>
      <c r="C11" s="51">
        <v>6945</v>
      </c>
      <c r="D11" s="48"/>
      <c r="E11" s="49">
        <f t="shared" si="0"/>
        <v>0</v>
      </c>
      <c r="F11" s="49"/>
      <c r="G11" s="49"/>
      <c r="H11" s="49"/>
      <c r="I11" s="62"/>
      <c r="J11" s="71"/>
    </row>
    <row r="12" spans="1:11" ht="21" customHeight="1" x14ac:dyDescent="0.25">
      <c r="A12" s="14"/>
      <c r="B12" s="13" t="s">
        <v>30</v>
      </c>
      <c r="C12" s="70">
        <f>C8+C9+C10+C11</f>
        <v>741563</v>
      </c>
      <c r="D12" s="70">
        <f>D10+D8</f>
        <v>172724.2</v>
      </c>
      <c r="E12" s="49">
        <f t="shared" si="0"/>
        <v>223462</v>
      </c>
      <c r="F12" s="70">
        <f t="shared" ref="F12:H12" si="1">SUM(F8:F10)</f>
        <v>50892.4</v>
      </c>
      <c r="G12" s="70">
        <f t="shared" si="1"/>
        <v>57246.6</v>
      </c>
      <c r="H12" s="70">
        <f t="shared" si="1"/>
        <v>115323</v>
      </c>
      <c r="I12" s="62"/>
      <c r="J12" s="71"/>
    </row>
    <row r="13" spans="1:11" ht="16.5" customHeight="1" x14ac:dyDescent="0.25">
      <c r="A13" s="14"/>
      <c r="B13" s="81" t="s">
        <v>31</v>
      </c>
      <c r="C13" s="82"/>
      <c r="D13" s="82"/>
      <c r="E13" s="82"/>
      <c r="F13" s="82"/>
      <c r="G13" s="82"/>
      <c r="H13" s="83"/>
      <c r="I13" s="72"/>
      <c r="J13" s="71"/>
    </row>
    <row r="14" spans="1:11" ht="18" customHeight="1" x14ac:dyDescent="0.25">
      <c r="A14" s="14">
        <v>1</v>
      </c>
      <c r="B14" s="10" t="s">
        <v>54</v>
      </c>
      <c r="C14" s="28">
        <f>C15+C22+C23+C24+C29+C30+C31+C32+C37+C38+C39+C40+C41+C42+C43+0</f>
        <v>602628</v>
      </c>
      <c r="D14" s="28">
        <f t="shared" ref="D14:H14" si="2">D15+D22+D23+D24+D29+D30+D31+D32+D37+D38+D39+D40+D41+D42+D43+0</f>
        <v>138687.79999999999</v>
      </c>
      <c r="E14" s="28">
        <f t="shared" si="2"/>
        <v>134871</v>
      </c>
      <c r="F14" s="28">
        <f t="shared" si="2"/>
        <v>43043.499999999993</v>
      </c>
      <c r="G14" s="28">
        <f t="shared" si="2"/>
        <v>48898.200000000004</v>
      </c>
      <c r="H14" s="28">
        <f t="shared" si="2"/>
        <v>42408.1</v>
      </c>
      <c r="I14" s="63"/>
      <c r="J14" s="71"/>
    </row>
    <row r="15" spans="1:11" ht="34.5" customHeight="1" x14ac:dyDescent="0.25">
      <c r="A15" s="12"/>
      <c r="B15" s="18" t="s">
        <v>80</v>
      </c>
      <c r="C15" s="54">
        <f>C16+C17+C18+C19+C20</f>
        <v>303658</v>
      </c>
      <c r="D15" s="54">
        <f t="shared" ref="D15:H15" si="3">D16+D17+D18+D19+D20</f>
        <v>63285.600000000006</v>
      </c>
      <c r="E15" s="54">
        <f>E16+E17+E18+E19+E20+E21</f>
        <v>61522.7</v>
      </c>
      <c r="F15" s="54">
        <f t="shared" si="3"/>
        <v>20825.8</v>
      </c>
      <c r="G15" s="54">
        <f t="shared" si="3"/>
        <v>20459.600000000002</v>
      </c>
      <c r="H15" s="54">
        <f t="shared" si="3"/>
        <v>19716.099999999999</v>
      </c>
      <c r="I15" s="63"/>
      <c r="J15" s="71"/>
    </row>
    <row r="16" spans="1:11" ht="18.75" customHeight="1" x14ac:dyDescent="0.25">
      <c r="A16" s="12"/>
      <c r="B16" s="9" t="s">
        <v>32</v>
      </c>
      <c r="C16" s="55">
        <v>264503</v>
      </c>
      <c r="D16" s="55">
        <v>57392.800000000003</v>
      </c>
      <c r="E16" s="42">
        <f t="shared" ref="E16:E45" si="4">F16+G16+H16</f>
        <v>55273.5</v>
      </c>
      <c r="F16" s="22">
        <v>18869.400000000001</v>
      </c>
      <c r="G16" s="22">
        <v>18530.900000000001</v>
      </c>
      <c r="H16" s="23">
        <v>17873.2</v>
      </c>
      <c r="I16" s="63"/>
      <c r="J16" s="71"/>
      <c r="K16" s="77"/>
    </row>
    <row r="17" spans="1:10" ht="17.25" customHeight="1" x14ac:dyDescent="0.25">
      <c r="A17" s="12"/>
      <c r="B17" s="9" t="s">
        <v>33</v>
      </c>
      <c r="C17" s="29">
        <v>11559</v>
      </c>
      <c r="D17" s="29"/>
      <c r="E17" s="42">
        <f t="shared" si="4"/>
        <v>0</v>
      </c>
      <c r="F17" s="21"/>
      <c r="G17" s="22"/>
      <c r="H17" s="23"/>
      <c r="I17" s="63"/>
      <c r="J17" s="71"/>
    </row>
    <row r="18" spans="1:10" ht="17.25" customHeight="1" x14ac:dyDescent="0.25">
      <c r="A18" s="12"/>
      <c r="B18" s="9" t="s">
        <v>34</v>
      </c>
      <c r="C18" s="55">
        <v>15300</v>
      </c>
      <c r="D18" s="55">
        <v>3190.3</v>
      </c>
      <c r="E18" s="42">
        <f t="shared" si="4"/>
        <v>3080.2000000000003</v>
      </c>
      <c r="F18" s="24">
        <f>949.7+102.9</f>
        <v>1052.6000000000001</v>
      </c>
      <c r="G18" s="24">
        <f>935.4+103.6</f>
        <v>1039</v>
      </c>
      <c r="H18" s="25">
        <f>889+99.6</f>
        <v>988.6</v>
      </c>
      <c r="I18" s="63"/>
      <c r="J18" s="71"/>
    </row>
    <row r="19" spans="1:10" ht="30" customHeight="1" x14ac:dyDescent="0.25">
      <c r="A19" s="12"/>
      <c r="B19" s="9" t="s">
        <v>35</v>
      </c>
      <c r="C19" s="55">
        <v>8336</v>
      </c>
      <c r="D19" s="55">
        <v>1655.5</v>
      </c>
      <c r="E19" s="42">
        <f t="shared" si="4"/>
        <v>1622.5</v>
      </c>
      <c r="F19" s="24">
        <f>496.9+56.4</f>
        <v>553.29999999999995</v>
      </c>
      <c r="G19" s="24">
        <f>488.7+56.5</f>
        <v>545.20000000000005</v>
      </c>
      <c r="H19" s="25">
        <f>469.6+54.4</f>
        <v>524</v>
      </c>
      <c r="I19" s="63"/>
      <c r="J19" s="71"/>
    </row>
    <row r="20" spans="1:10" ht="19.5" customHeight="1" x14ac:dyDescent="0.25">
      <c r="A20" s="12"/>
      <c r="B20" s="9" t="s">
        <v>76</v>
      </c>
      <c r="C20" s="55">
        <v>3960</v>
      </c>
      <c r="D20" s="55">
        <v>1047</v>
      </c>
      <c r="E20" s="42">
        <f t="shared" si="4"/>
        <v>1025.3</v>
      </c>
      <c r="F20" s="24">
        <f>314.7+35.8</f>
        <v>350.5</v>
      </c>
      <c r="G20" s="24">
        <f>308.6+35.9</f>
        <v>344.5</v>
      </c>
      <c r="H20" s="25">
        <f>295.8+34.5</f>
        <v>330.3</v>
      </c>
      <c r="I20" s="63"/>
      <c r="J20" s="71"/>
    </row>
    <row r="21" spans="1:10" ht="19.5" customHeight="1" x14ac:dyDescent="0.25">
      <c r="A21" s="12"/>
      <c r="B21" s="9" t="s">
        <v>108</v>
      </c>
      <c r="C21" s="55"/>
      <c r="D21" s="55"/>
      <c r="E21" s="42">
        <f t="shared" si="4"/>
        <v>521.20000000000005</v>
      </c>
      <c r="F21" s="24">
        <f>159.8+17.9</f>
        <v>177.70000000000002</v>
      </c>
      <c r="G21" s="24">
        <f>156.7+18</f>
        <v>174.7</v>
      </c>
      <c r="H21" s="25">
        <f>151.5+17.3</f>
        <v>168.8</v>
      </c>
      <c r="I21" s="63"/>
      <c r="J21" s="71"/>
    </row>
    <row r="22" spans="1:10" ht="30" customHeight="1" x14ac:dyDescent="0.25">
      <c r="A22" s="12"/>
      <c r="B22" s="18" t="s">
        <v>60</v>
      </c>
      <c r="C22" s="31"/>
      <c r="D22" s="31">
        <v>0</v>
      </c>
      <c r="E22" s="42">
        <f t="shared" si="4"/>
        <v>0</v>
      </c>
      <c r="F22" s="27"/>
      <c r="G22" s="27"/>
      <c r="H22" s="26"/>
      <c r="I22" s="63"/>
      <c r="J22" s="71"/>
    </row>
    <row r="23" spans="1:10" ht="30" customHeight="1" x14ac:dyDescent="0.25">
      <c r="A23" s="12"/>
      <c r="B23" s="18" t="s">
        <v>50</v>
      </c>
      <c r="C23" s="31">
        <v>100</v>
      </c>
      <c r="D23" s="31">
        <v>0</v>
      </c>
      <c r="E23" s="42">
        <f t="shared" si="4"/>
        <v>0</v>
      </c>
      <c r="F23" s="27"/>
      <c r="G23" s="27"/>
      <c r="H23" s="26"/>
      <c r="I23" s="63"/>
      <c r="J23" s="71"/>
    </row>
    <row r="24" spans="1:10" ht="31.5" x14ac:dyDescent="0.25">
      <c r="A24" s="12"/>
      <c r="B24" s="18" t="s">
        <v>62</v>
      </c>
      <c r="C24" s="56">
        <f>SUM(C25:C28)</f>
        <v>5389</v>
      </c>
      <c r="D24" s="56">
        <f t="shared" ref="D24:E24" si="5">SUM(D25:D28)</f>
        <v>541.29999999999995</v>
      </c>
      <c r="E24" s="56">
        <f t="shared" si="5"/>
        <v>1131.2</v>
      </c>
      <c r="F24" s="34">
        <f t="shared" ref="F24:H24" si="6">SUM(F25:F28)</f>
        <v>289.60000000000002</v>
      </c>
      <c r="G24" s="34">
        <f t="shared" si="6"/>
        <v>547.29999999999995</v>
      </c>
      <c r="H24" s="34">
        <f t="shared" si="6"/>
        <v>294.29999999999995</v>
      </c>
      <c r="I24" s="63"/>
      <c r="J24" s="71"/>
    </row>
    <row r="25" spans="1:10" ht="21" customHeight="1" x14ac:dyDescent="0.25">
      <c r="A25" s="12"/>
      <c r="B25" s="9" t="s">
        <v>47</v>
      </c>
      <c r="C25" s="29">
        <v>2341</v>
      </c>
      <c r="D25" s="29">
        <v>6.9</v>
      </c>
      <c r="E25" s="42">
        <f t="shared" si="4"/>
        <v>991.5</v>
      </c>
      <c r="F25" s="30">
        <v>289.60000000000002</v>
      </c>
      <c r="G25" s="35">
        <f>50+497.3</f>
        <v>547.29999999999995</v>
      </c>
      <c r="H25" s="30">
        <f>28+126.6</f>
        <v>154.6</v>
      </c>
      <c r="I25" s="63"/>
      <c r="J25" s="71"/>
    </row>
    <row r="26" spans="1:10" ht="21" customHeight="1" x14ac:dyDescent="0.25">
      <c r="A26" s="12"/>
      <c r="B26" s="9" t="s">
        <v>48</v>
      </c>
      <c r="C26" s="29">
        <v>1420</v>
      </c>
      <c r="D26" s="29">
        <v>52.5</v>
      </c>
      <c r="E26" s="42">
        <f t="shared" si="4"/>
        <v>139.69999999999999</v>
      </c>
      <c r="F26" s="30"/>
      <c r="G26" s="35"/>
      <c r="H26" s="30">
        <f>6+19.8+28.4+85.5</f>
        <v>139.69999999999999</v>
      </c>
      <c r="I26" s="63"/>
      <c r="J26" s="71"/>
    </row>
    <row r="27" spans="1:10" ht="21" customHeight="1" x14ac:dyDescent="0.25">
      <c r="A27" s="12"/>
      <c r="B27" s="9" t="s">
        <v>53</v>
      </c>
      <c r="C27" s="29"/>
      <c r="D27" s="29">
        <v>0</v>
      </c>
      <c r="E27" s="42">
        <f t="shared" si="4"/>
        <v>0</v>
      </c>
      <c r="F27" s="30"/>
      <c r="G27" s="35"/>
      <c r="H27" s="30"/>
      <c r="I27" s="63"/>
      <c r="J27" s="71"/>
    </row>
    <row r="28" spans="1:10" ht="21" customHeight="1" x14ac:dyDescent="0.25">
      <c r="A28" s="12"/>
      <c r="B28" s="9" t="s">
        <v>61</v>
      </c>
      <c r="C28" s="29">
        <v>1628</v>
      </c>
      <c r="D28" s="29">
        <v>481.9</v>
      </c>
      <c r="E28" s="42">
        <f t="shared" si="4"/>
        <v>0</v>
      </c>
      <c r="F28" s="30"/>
      <c r="G28" s="35"/>
      <c r="H28" s="30"/>
      <c r="I28" s="63"/>
      <c r="J28" s="71"/>
    </row>
    <row r="29" spans="1:10" ht="21" customHeight="1" x14ac:dyDescent="0.25">
      <c r="A29" s="12"/>
      <c r="B29" s="18" t="s">
        <v>36</v>
      </c>
      <c r="C29" s="31">
        <v>17640</v>
      </c>
      <c r="D29" s="31">
        <v>3781.2</v>
      </c>
      <c r="E29" s="42">
        <f t="shared" si="4"/>
        <v>1993.1</v>
      </c>
      <c r="F29" s="36">
        <f>69.8+65.6+719.4</f>
        <v>854.8</v>
      </c>
      <c r="G29" s="36">
        <f>9.1+4+167.6+633.3+0</f>
        <v>814</v>
      </c>
      <c r="H29" s="37">
        <f>127.1+56.5+65.2+75.5</f>
        <v>324.3</v>
      </c>
      <c r="I29" s="63"/>
      <c r="J29" s="71"/>
    </row>
    <row r="30" spans="1:10" ht="18.75" customHeight="1" x14ac:dyDescent="0.25">
      <c r="A30" s="12"/>
      <c r="B30" s="18" t="s">
        <v>46</v>
      </c>
      <c r="C30" s="31">
        <v>1705</v>
      </c>
      <c r="D30" s="31">
        <v>335.8</v>
      </c>
      <c r="E30" s="42">
        <f t="shared" si="4"/>
        <v>401.9</v>
      </c>
      <c r="F30" s="36">
        <v>157.69999999999999</v>
      </c>
      <c r="G30" s="36">
        <v>122.1</v>
      </c>
      <c r="H30" s="37">
        <v>122.1</v>
      </c>
      <c r="I30" s="63"/>
      <c r="J30" s="71"/>
    </row>
    <row r="31" spans="1:10" ht="18.75" customHeight="1" x14ac:dyDescent="0.25">
      <c r="A31" s="12"/>
      <c r="B31" s="18" t="s">
        <v>44</v>
      </c>
      <c r="C31" s="31"/>
      <c r="D31" s="31"/>
      <c r="E31" s="42">
        <f t="shared" si="4"/>
        <v>0</v>
      </c>
      <c r="F31" s="36"/>
      <c r="G31" s="36"/>
      <c r="H31" s="37"/>
      <c r="I31" s="63"/>
      <c r="J31" s="71"/>
    </row>
    <row r="32" spans="1:10" ht="16.5" customHeight="1" x14ac:dyDescent="0.25">
      <c r="A32" s="12"/>
      <c r="B32" s="18" t="s">
        <v>55</v>
      </c>
      <c r="C32" s="32">
        <f>C33+C34+C35+C36</f>
        <v>31474</v>
      </c>
      <c r="D32" s="32">
        <f t="shared" ref="D32:E32" si="7">D33+D34+D35+D36</f>
        <v>2845.7</v>
      </c>
      <c r="E32" s="32">
        <f t="shared" si="7"/>
        <v>1642.6</v>
      </c>
      <c r="F32" s="38">
        <f t="shared" ref="F32:H32" si="8">F33+F34+F35+F36</f>
        <v>24.8</v>
      </c>
      <c r="G32" s="38">
        <f t="shared" si="8"/>
        <v>1584.8</v>
      </c>
      <c r="H32" s="38">
        <f t="shared" si="8"/>
        <v>33</v>
      </c>
      <c r="I32" s="63"/>
      <c r="J32" s="71"/>
    </row>
    <row r="33" spans="1:10" ht="16.5" customHeight="1" x14ac:dyDescent="0.25">
      <c r="A33" s="12"/>
      <c r="B33" s="9" t="s">
        <v>45</v>
      </c>
      <c r="C33" s="29">
        <v>5520</v>
      </c>
      <c r="D33" s="29">
        <v>1096.4000000000001</v>
      </c>
      <c r="E33" s="42">
        <f t="shared" si="4"/>
        <v>0</v>
      </c>
      <c r="F33" s="30"/>
      <c r="G33" s="35"/>
      <c r="H33" s="30"/>
      <c r="I33" s="63"/>
      <c r="J33" s="71"/>
    </row>
    <row r="34" spans="1:10" ht="19.5" customHeight="1" x14ac:dyDescent="0.25">
      <c r="A34" s="12"/>
      <c r="B34" s="9" t="s">
        <v>57</v>
      </c>
      <c r="C34" s="29">
        <v>5000</v>
      </c>
      <c r="D34" s="29"/>
      <c r="E34" s="42">
        <f t="shared" si="4"/>
        <v>0</v>
      </c>
      <c r="F34" s="39"/>
      <c r="G34" s="35"/>
      <c r="H34" s="30"/>
      <c r="I34" s="63"/>
      <c r="J34" s="71"/>
    </row>
    <row r="35" spans="1:10" ht="19.5" customHeight="1" x14ac:dyDescent="0.25">
      <c r="A35" s="12"/>
      <c r="B35" s="9" t="s">
        <v>58</v>
      </c>
      <c r="C35" s="29"/>
      <c r="D35" s="29"/>
      <c r="E35" s="42">
        <f t="shared" si="4"/>
        <v>0</v>
      </c>
      <c r="F35" s="39"/>
      <c r="G35" s="35"/>
      <c r="H35" s="30"/>
      <c r="I35" s="63"/>
      <c r="J35" s="71"/>
    </row>
    <row r="36" spans="1:10" ht="19.5" customHeight="1" x14ac:dyDescent="0.25">
      <c r="A36" s="12"/>
      <c r="B36" s="9" t="s">
        <v>63</v>
      </c>
      <c r="C36" s="29">
        <v>20954</v>
      </c>
      <c r="D36" s="29">
        <v>1749.3</v>
      </c>
      <c r="E36" s="42">
        <f t="shared" si="4"/>
        <v>1642.6</v>
      </c>
      <c r="F36" s="39">
        <v>24.8</v>
      </c>
      <c r="G36" s="35">
        <f>636.4+6.8+19.1+127.5+250+450+95</f>
        <v>1584.8</v>
      </c>
      <c r="H36" s="30">
        <f>5.6+25.6+1.8</f>
        <v>33</v>
      </c>
      <c r="I36" s="63"/>
      <c r="J36" s="71"/>
    </row>
    <row r="37" spans="1:10" ht="18" customHeight="1" x14ac:dyDescent="0.25">
      <c r="A37" s="12"/>
      <c r="B37" s="18" t="s">
        <v>49</v>
      </c>
      <c r="C37" s="31">
        <v>550</v>
      </c>
      <c r="D37" s="31">
        <v>51.9</v>
      </c>
      <c r="E37" s="42">
        <f t="shared" si="4"/>
        <v>0</v>
      </c>
      <c r="F37" s="36"/>
      <c r="G37" s="36"/>
      <c r="H37" s="37"/>
      <c r="I37" s="63"/>
      <c r="J37" s="71"/>
    </row>
    <row r="38" spans="1:10" ht="18" customHeight="1" x14ac:dyDescent="0.25">
      <c r="A38" s="12"/>
      <c r="B38" s="18" t="s">
        <v>127</v>
      </c>
      <c r="C38" s="31">
        <v>14013</v>
      </c>
      <c r="D38" s="31">
        <v>2217.3000000000002</v>
      </c>
      <c r="E38" s="42">
        <f t="shared" si="4"/>
        <v>2568.4</v>
      </c>
      <c r="F38" s="36">
        <v>914.8</v>
      </c>
      <c r="G38" s="36">
        <v>809.2</v>
      </c>
      <c r="H38" s="37">
        <v>844.4</v>
      </c>
      <c r="I38" s="63"/>
      <c r="J38" s="71"/>
    </row>
    <row r="39" spans="1:10" ht="18.75" customHeight="1" x14ac:dyDescent="0.25">
      <c r="A39" s="12"/>
      <c r="B39" s="18" t="s">
        <v>73</v>
      </c>
      <c r="C39" s="31">
        <v>210436</v>
      </c>
      <c r="D39" s="31">
        <v>58072</v>
      </c>
      <c r="E39" s="42">
        <f t="shared" si="4"/>
        <v>58009.200000000004</v>
      </c>
      <c r="F39" s="36">
        <f>17515.5+1820.9</f>
        <v>19336.400000000001</v>
      </c>
      <c r="G39" s="36">
        <f>17515.5+1820.9</f>
        <v>19336.400000000001</v>
      </c>
      <c r="H39" s="37">
        <f>17515.5+1820.9</f>
        <v>19336.400000000001</v>
      </c>
      <c r="I39" s="63"/>
      <c r="J39" s="71"/>
    </row>
    <row r="40" spans="1:10" ht="30.75" customHeight="1" x14ac:dyDescent="0.25">
      <c r="A40" s="12"/>
      <c r="B40" s="18" t="s">
        <v>128</v>
      </c>
      <c r="C40" s="31">
        <v>16513</v>
      </c>
      <c r="D40" s="31">
        <f>7001+90</f>
        <v>7091</v>
      </c>
      <c r="E40" s="42">
        <f t="shared" si="4"/>
        <v>1757.1</v>
      </c>
      <c r="F40" s="36">
        <f>549.6+30</f>
        <v>579.6</v>
      </c>
      <c r="G40" s="36">
        <f>567.9+30</f>
        <v>597.9</v>
      </c>
      <c r="H40" s="37">
        <f>549.6+30</f>
        <v>579.6</v>
      </c>
      <c r="I40" s="63"/>
      <c r="J40" s="71"/>
    </row>
    <row r="41" spans="1:10" ht="18.75" customHeight="1" x14ac:dyDescent="0.25">
      <c r="A41" s="12"/>
      <c r="B41" s="18" t="s">
        <v>129</v>
      </c>
      <c r="C41" s="31"/>
      <c r="D41" s="31"/>
      <c r="E41" s="42">
        <f t="shared" si="4"/>
        <v>0</v>
      </c>
      <c r="F41" s="36"/>
      <c r="G41" s="36"/>
      <c r="H41" s="37"/>
      <c r="I41" s="63"/>
      <c r="J41" s="71"/>
    </row>
    <row r="42" spans="1:10" ht="15.75" x14ac:dyDescent="0.25">
      <c r="A42" s="12"/>
      <c r="B42" s="18" t="s">
        <v>59</v>
      </c>
      <c r="C42" s="31">
        <v>500</v>
      </c>
      <c r="D42" s="31">
        <v>255.5</v>
      </c>
      <c r="E42" s="42">
        <f t="shared" si="4"/>
        <v>3050</v>
      </c>
      <c r="F42" s="36">
        <v>60</v>
      </c>
      <c r="G42" s="36">
        <f>2990</f>
        <v>2990</v>
      </c>
      <c r="H42" s="37"/>
      <c r="I42" s="63"/>
      <c r="J42" s="71"/>
    </row>
    <row r="43" spans="1:10" ht="18" customHeight="1" x14ac:dyDescent="0.25">
      <c r="A43" s="12"/>
      <c r="B43" s="18" t="s">
        <v>77</v>
      </c>
      <c r="C43" s="31">
        <v>650</v>
      </c>
      <c r="D43" s="31">
        <v>210.5</v>
      </c>
      <c r="E43" s="42">
        <f t="shared" si="4"/>
        <v>2794.8</v>
      </c>
      <c r="F43" s="36"/>
      <c r="G43" s="36">
        <v>1636.9</v>
      </c>
      <c r="H43" s="37">
        <v>1157.9000000000001</v>
      </c>
      <c r="I43" s="63"/>
      <c r="J43" s="71"/>
    </row>
    <row r="44" spans="1:10" ht="33" customHeight="1" x14ac:dyDescent="0.25">
      <c r="A44" s="14">
        <v>3</v>
      </c>
      <c r="B44" s="10" t="s">
        <v>56</v>
      </c>
      <c r="C44" s="33"/>
      <c r="D44" s="33"/>
      <c r="E44" s="42">
        <f t="shared" si="4"/>
        <v>0</v>
      </c>
      <c r="F44" s="40"/>
      <c r="G44" s="41"/>
      <c r="H44" s="40"/>
      <c r="I44" s="63"/>
      <c r="J44" s="71"/>
    </row>
    <row r="45" spans="1:10" ht="21" customHeight="1" x14ac:dyDescent="0.25">
      <c r="A45" s="14">
        <v>4</v>
      </c>
      <c r="B45" s="10" t="s">
        <v>37</v>
      </c>
      <c r="C45" s="33">
        <v>65130</v>
      </c>
      <c r="D45" s="33">
        <v>15773.7</v>
      </c>
      <c r="E45" s="42">
        <f t="shared" si="4"/>
        <v>17355.199999999997</v>
      </c>
      <c r="F45" s="40">
        <f>82.4+242.1+129.8+42.9+4370.5+25+19.9+662.5+10</f>
        <v>5585.0999999999995</v>
      </c>
      <c r="G45" s="41">
        <f>84.8+250.8+133.9+44+4486.7+26.1+20.8+320.6+662.5</f>
        <v>6030.2000000000007</v>
      </c>
      <c r="H45" s="40">
        <f>97.1+282.2+152.9+50.1+5118.9+17.9+20.8</f>
        <v>5739.9</v>
      </c>
      <c r="I45" s="63"/>
      <c r="J45" s="71"/>
    </row>
    <row r="46" spans="1:10" ht="16.5" customHeight="1" x14ac:dyDescent="0.25">
      <c r="A46" s="12"/>
      <c r="B46" s="15" t="s">
        <v>38</v>
      </c>
      <c r="C46" s="53">
        <f>C45+C14</f>
        <v>667758</v>
      </c>
      <c r="D46" s="53">
        <f t="shared" ref="D46:H46" si="9">D45+D14</f>
        <v>154461.5</v>
      </c>
      <c r="E46" s="53">
        <f>E45+E14</f>
        <v>152226.20000000001</v>
      </c>
      <c r="F46" s="53">
        <f t="shared" si="9"/>
        <v>48628.599999999991</v>
      </c>
      <c r="G46" s="53">
        <f t="shared" si="9"/>
        <v>54928.400000000009</v>
      </c>
      <c r="H46" s="53">
        <f t="shared" si="9"/>
        <v>48148</v>
      </c>
      <c r="I46" s="63"/>
      <c r="J46" s="71"/>
    </row>
    <row r="47" spans="1:10" ht="16.5" customHeight="1" x14ac:dyDescent="0.25">
      <c r="A47" s="43"/>
      <c r="B47" s="44"/>
      <c r="C47" s="45"/>
      <c r="D47" s="45"/>
      <c r="E47" s="46"/>
      <c r="F47" s="46"/>
      <c r="G47" s="46"/>
      <c r="H47" s="46"/>
      <c r="I47" s="64"/>
      <c r="J47" s="73"/>
    </row>
    <row r="48" spans="1:10" ht="16.5" customHeight="1" x14ac:dyDescent="0.25">
      <c r="B48" s="16" t="s">
        <v>21</v>
      </c>
      <c r="E48" s="16"/>
      <c r="F48" s="19"/>
      <c r="G48" s="19"/>
      <c r="H48" s="20"/>
      <c r="I48" s="74"/>
      <c r="J48" s="75"/>
    </row>
    <row r="49" spans="2:10" ht="16.5" customHeight="1" x14ac:dyDescent="0.25">
      <c r="B49" s="16"/>
      <c r="E49" s="16"/>
      <c r="F49" s="19"/>
      <c r="G49" s="19"/>
      <c r="H49" s="20"/>
      <c r="I49" s="74"/>
      <c r="J49" s="76"/>
    </row>
    <row r="50" spans="2:10" ht="16.5" customHeight="1" x14ac:dyDescent="0.25">
      <c r="B50" s="16" t="s">
        <v>22</v>
      </c>
      <c r="E50" s="16"/>
      <c r="I50" s="76"/>
      <c r="J50" s="76"/>
    </row>
    <row r="51" spans="2:10" ht="16.5" customHeight="1" x14ac:dyDescent="0.25">
      <c r="I51" s="76"/>
      <c r="J51" s="76"/>
    </row>
  </sheetData>
  <mergeCells count="10">
    <mergeCell ref="B13:H13"/>
    <mergeCell ref="B7:H7"/>
    <mergeCell ref="B3:H3"/>
    <mergeCell ref="B2:H2"/>
    <mergeCell ref="A5:A6"/>
    <mergeCell ref="B5:B6"/>
    <mergeCell ref="C5:C6"/>
    <mergeCell ref="F5:H5"/>
    <mergeCell ref="D5:D6"/>
    <mergeCell ref="E5:E6"/>
  </mergeCells>
  <pageMargins left="0.31496062992125984" right="0.31496062992125984" top="0.15748031496062992" bottom="0.15748031496062992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пояснительная</vt:lpstr>
      <vt:lpstr>отчет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2020-10-09T04:35:00Z</cp:lastPrinted>
  <dcterms:created xsi:type="dcterms:W3CDTF">2017-03-27T04:35:45Z</dcterms:created>
  <dcterms:modified xsi:type="dcterms:W3CDTF">2021-01-04T16:34:22Z</dcterms:modified>
</cp:coreProperties>
</file>