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\AppData\Local\Temp\Rar$DIa6912.1907\"/>
    </mc:Choice>
  </mc:AlternateContent>
  <bookViews>
    <workbookView xWindow="0" yWindow="0" windowWidth="19200" windowHeight="7050"/>
  </bookViews>
  <sheets>
    <sheet name="отчет" sheetId="2" r:id="rId1"/>
  </sheets>
  <definedNames>
    <definedName name="_xlnm.Print_Area" localSheetId="0">отчет!$A$1:$G$59</definedName>
  </definedNames>
  <calcPr calcId="162913"/>
</workbook>
</file>

<file path=xl/calcChain.xml><?xml version="1.0" encoding="utf-8"?>
<calcChain xmlns="http://schemas.openxmlformats.org/spreadsheetml/2006/main">
  <c r="C39" i="2" l="1"/>
  <c r="C48" i="2"/>
  <c r="C38" i="2" l="1"/>
  <c r="E48" i="2"/>
  <c r="F48" i="2"/>
  <c r="G48" i="2"/>
  <c r="D54" i="2"/>
  <c r="D55" i="2"/>
  <c r="D56" i="2"/>
  <c r="G39" i="2"/>
  <c r="F39" i="2"/>
  <c r="G26" i="2"/>
  <c r="F26" i="2"/>
  <c r="G35" i="2"/>
  <c r="G14" i="2"/>
  <c r="G17" i="2"/>
  <c r="G16" i="2"/>
  <c r="G18" i="2"/>
  <c r="G33" i="2"/>
  <c r="D15" i="2"/>
  <c r="D20" i="2"/>
  <c r="D21" i="2"/>
  <c r="D22" i="2"/>
  <c r="D23" i="2"/>
  <c r="D24" i="2"/>
  <c r="D25" i="2"/>
  <c r="D27" i="2"/>
  <c r="D28" i="2"/>
  <c r="D29" i="2"/>
  <c r="D30" i="2"/>
  <c r="D31" i="2"/>
  <c r="D32" i="2"/>
  <c r="D36" i="2"/>
  <c r="D37" i="2"/>
  <c r="D40" i="2"/>
  <c r="D41" i="2"/>
  <c r="D42" i="2"/>
  <c r="D43" i="2"/>
  <c r="D44" i="2"/>
  <c r="D45" i="2"/>
  <c r="D46" i="2"/>
  <c r="D47" i="2"/>
  <c r="D49" i="2"/>
  <c r="D50" i="2"/>
  <c r="D51" i="2"/>
  <c r="D52" i="2"/>
  <c r="D53" i="2"/>
  <c r="D9" i="2"/>
  <c r="D8" i="2"/>
  <c r="F35" i="2"/>
  <c r="F14" i="2"/>
  <c r="F17" i="2"/>
  <c r="D17" i="2" s="1"/>
  <c r="F16" i="2"/>
  <c r="F18" i="2"/>
  <c r="F34" i="2"/>
  <c r="D34" i="2" s="1"/>
  <c r="F33" i="2"/>
  <c r="E35" i="2"/>
  <c r="E14" i="2"/>
  <c r="E13" i="2" s="1"/>
  <c r="E39" i="2"/>
  <c r="E38" i="2" s="1"/>
  <c r="D33" i="2" l="1"/>
  <c r="D16" i="2"/>
  <c r="F38" i="2"/>
  <c r="D48" i="2"/>
  <c r="G38" i="2"/>
  <c r="G13" i="2"/>
  <c r="D26" i="2"/>
  <c r="D39" i="2"/>
  <c r="D38" i="2" s="1"/>
  <c r="F13" i="2"/>
  <c r="D18" i="2"/>
  <c r="D35" i="2"/>
  <c r="D14" i="2"/>
  <c r="E19" i="2"/>
  <c r="E12" i="2" s="1"/>
  <c r="E57" i="2" s="1"/>
  <c r="F19" i="2"/>
  <c r="G19" i="2"/>
  <c r="C13" i="2"/>
  <c r="C12" i="2" s="1"/>
  <c r="C57" i="2" s="1"/>
  <c r="D10" i="2"/>
  <c r="E10" i="2"/>
  <c r="F10" i="2"/>
  <c r="G10" i="2"/>
  <c r="C10" i="2"/>
  <c r="D13" i="2" l="1"/>
  <c r="G12" i="2"/>
  <c r="G57" i="2" s="1"/>
  <c r="F12" i="2"/>
  <c r="F57" i="2" s="1"/>
  <c r="D19" i="2"/>
  <c r="D12" i="2" l="1"/>
  <c r="D57" i="2" s="1"/>
</calcChain>
</file>

<file path=xl/sharedStrings.xml><?xml version="1.0" encoding="utf-8"?>
<sst xmlns="http://schemas.openxmlformats.org/spreadsheetml/2006/main" count="65" uniqueCount="59">
  <si>
    <t>(тыс.тенге)</t>
  </si>
  <si>
    <t>№</t>
  </si>
  <si>
    <t>Директор                                           Дуанабаева Б.Ч.</t>
  </si>
  <si>
    <t>2020 жылдың 1 тоқсанына кірістер мен шығыстар туралы есеп</t>
  </si>
  <si>
    <t xml:space="preserve">            (білім беру ұйымының атауы)</t>
  </si>
  <si>
    <t>Атауы</t>
  </si>
  <si>
    <t>2020 жылға арналған жоспар</t>
  </si>
  <si>
    <t>1 тоқсандағы кірістер мен шығыстар сомасы</t>
  </si>
  <si>
    <t>қаңтар</t>
  </si>
  <si>
    <t>ақпан</t>
  </si>
  <si>
    <t>наурыз</t>
  </si>
  <si>
    <t>Кірістер</t>
  </si>
  <si>
    <t>Ақылы қызметтерден қаражаттың түсуі</t>
  </si>
  <si>
    <t>Бюджеттен қаржыландыру</t>
  </si>
  <si>
    <t>БАРЛЫҚ КІРІСТЕР</t>
  </si>
  <si>
    <t>ШЫҒЫСТАР</t>
  </si>
  <si>
    <t>Бюджет қаражатының шығыстары:</t>
  </si>
  <si>
    <t>Салықтар мен коммуналдық төлемдерді ескере отырып, жалақы қоры, оның ішінде:</t>
  </si>
  <si>
    <t>Жалақы</t>
  </si>
  <si>
    <t>Өтемақы төлемдері</t>
  </si>
  <si>
    <t>Әлеуметтік салық</t>
  </si>
  <si>
    <t xml:space="preserve">Мемлекеттік әлеуметтік сақтандыру қорына әлеуметтік аударымдар </t>
  </si>
  <si>
    <t>Өзге де қорлар мен құрал сатып алу, оның ішінде:</t>
  </si>
  <si>
    <t>Шаруашылық тауарларын сатып алу</t>
  </si>
  <si>
    <t>Кеңсе тауарларын сатып алу</t>
  </si>
  <si>
    <t>Спорт тауарларын сатып алу</t>
  </si>
  <si>
    <t>МӘМС</t>
  </si>
  <si>
    <t>Байланыс қызметтерін төлеу</t>
  </si>
  <si>
    <t xml:space="preserve">Өзге де қызметтер мен жұмыстарға ақы төлеу, оның ішінде: </t>
  </si>
  <si>
    <t>Қоқыс шығару</t>
  </si>
  <si>
    <t>Өңдеу</t>
  </si>
  <si>
    <t>Жабдықты ағымдағы жөндеу</t>
  </si>
  <si>
    <t>Өзге де қызметтер мен жұмыстар</t>
  </si>
  <si>
    <t>Іссапарлар мен қызметтік сапарлар</t>
  </si>
  <si>
    <t>Жетімдерді тамақтандыру</t>
  </si>
  <si>
    <t>Шәкірт ақы</t>
  </si>
  <si>
    <t>Салықтар</t>
  </si>
  <si>
    <t>Өзге де шығыстар мен шығындар</t>
  </si>
  <si>
    <t>Ақылы қызметтерден түскен қаражат шығыстары</t>
  </si>
  <si>
    <t>жалақы</t>
  </si>
  <si>
    <t>ЖЖМ сатып алу</t>
  </si>
  <si>
    <t>Тауарларды сатып алу</t>
  </si>
  <si>
    <t>Өзге де тауарларды сатып алу</t>
  </si>
  <si>
    <t>Өзге де қызметтер мен жұмыстарға ақы төлеу, оның ішінде:</t>
  </si>
  <si>
    <t>Банк қызметтері</t>
  </si>
  <si>
    <t>Антивирусты орнату</t>
  </si>
  <si>
    <t>Қызметкерлерді сақтандыру</t>
  </si>
  <si>
    <t>Қызмткерлерді оқыту</t>
  </si>
  <si>
    <t>Бағдарламалық қамтамасыз ету</t>
  </si>
  <si>
    <t>Баспаханалық қызметтер</t>
  </si>
  <si>
    <t>БАРЛЫҚ ШЫҒЫСТАР</t>
  </si>
  <si>
    <t xml:space="preserve">МКҚК№2 Алматы мемлекеттік гуманитарлық-педагогикалық колледжі </t>
  </si>
  <si>
    <t>Қосалқы заттарды сатып алу</t>
  </si>
  <si>
    <t>Коммуналдық қызметтер үшін төлемдер</t>
  </si>
  <si>
    <t xml:space="preserve">Жылыту жүйелеріне техникалық қызмет көрсету </t>
  </si>
  <si>
    <t xml:space="preserve"> Веб-порталға кіру</t>
  </si>
  <si>
    <t xml:space="preserve"> өтемақы</t>
  </si>
  <si>
    <t>соның ішінде</t>
  </si>
  <si>
    <t>Бас бухгалтер                                   Алимжанова Л.С.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</si>
</sst>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5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3" fillId="0" borderId="0" xfId="0" applyFont="1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vertical="top" wrapText="1"/>
    </xf>
    <xf numFmtId="0" fontId="5" fillId="2" borderId="6" xfId="0" applyFont="1" applyFill="1" applyBorder="1" applyAlignment="1">
      <alignment vertical="top" wrapText="1"/>
    </xf>
    <xf numFmtId="0" fontId="5" fillId="2" borderId="6" xfId="0" applyFont="1" applyFill="1" applyBorder="1" applyAlignment="1">
      <alignment horizontal="left" vertical="top" wrapText="1"/>
    </xf>
    <xf numFmtId="0" fontId="2" fillId="0" borderId="6" xfId="0" applyFont="1" applyBorder="1"/>
    <xf numFmtId="0" fontId="5" fillId="2" borderId="6" xfId="0" applyFont="1" applyFill="1" applyBorder="1" applyAlignment="1">
      <alignment horizontal="center"/>
    </xf>
    <xf numFmtId="3" fontId="5" fillId="2" borderId="6" xfId="0" applyNumberFormat="1" applyFont="1" applyFill="1" applyBorder="1" applyAlignment="1">
      <alignment vertical="top" wrapText="1"/>
    </xf>
    <xf numFmtId="0" fontId="2" fillId="0" borderId="6" xfId="0" applyFont="1" applyBorder="1" applyAlignment="1">
      <alignment vertical="top"/>
    </xf>
    <xf numFmtId="0" fontId="5" fillId="3" borderId="6" xfId="0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 applyAlignment="1"/>
    <xf numFmtId="0" fontId="8" fillId="2" borderId="6" xfId="0" applyFont="1" applyFill="1" applyBorder="1" applyAlignment="1">
      <alignment vertical="top" wrapText="1"/>
    </xf>
    <xf numFmtId="164" fontId="5" fillId="2" borderId="6" xfId="1" applyFont="1" applyFill="1" applyBorder="1" applyAlignment="1">
      <alignment horizontal="center"/>
    </xf>
    <xf numFmtId="3" fontId="4" fillId="0" borderId="6" xfId="0" applyNumberFormat="1" applyFont="1" applyFill="1" applyBorder="1" applyAlignment="1">
      <alignment horizontal="right" vertical="top" wrapText="1"/>
    </xf>
    <xf numFmtId="3" fontId="12" fillId="0" borderId="6" xfId="0" applyNumberFormat="1" applyFont="1" applyBorder="1" applyAlignment="1">
      <alignment vertical="top" wrapText="1"/>
    </xf>
    <xf numFmtId="3" fontId="4" fillId="2" borderId="6" xfId="0" applyNumberFormat="1" applyFont="1" applyFill="1" applyBorder="1" applyAlignment="1">
      <alignment horizontal="right" vertical="top" wrapText="1"/>
    </xf>
    <xf numFmtId="1" fontId="4" fillId="2" borderId="6" xfId="0" applyNumberFormat="1" applyFont="1" applyFill="1" applyBorder="1" applyAlignment="1">
      <alignment horizontal="right" vertical="top" wrapText="1"/>
    </xf>
    <xf numFmtId="3" fontId="12" fillId="0" borderId="6" xfId="0" applyNumberFormat="1" applyFont="1" applyFill="1" applyBorder="1" applyAlignment="1">
      <alignment vertical="top" wrapText="1"/>
    </xf>
    <xf numFmtId="0" fontId="4" fillId="0" borderId="6" xfId="0" applyFont="1" applyFill="1" applyBorder="1" applyAlignment="1">
      <alignment horizontal="right" vertical="top" wrapText="1"/>
    </xf>
    <xf numFmtId="0" fontId="4" fillId="2" borderId="6" xfId="0" applyFont="1" applyFill="1" applyBorder="1" applyAlignment="1">
      <alignment horizontal="right" vertical="top" wrapText="1"/>
    </xf>
    <xf numFmtId="3" fontId="4" fillId="2" borderId="6" xfId="0" applyNumberFormat="1" applyFont="1" applyFill="1" applyBorder="1" applyAlignment="1">
      <alignment vertical="top" wrapText="1"/>
    </xf>
    <xf numFmtId="3" fontId="4" fillId="0" borderId="6" xfId="0" applyNumberFormat="1" applyFont="1" applyBorder="1" applyAlignment="1">
      <alignment vertical="top" wrapText="1"/>
    </xf>
    <xf numFmtId="0" fontId="13" fillId="0" borderId="0" xfId="0" applyFont="1"/>
    <xf numFmtId="0" fontId="5" fillId="2" borderId="6" xfId="0" applyFont="1" applyFill="1" applyBorder="1" applyAlignment="1">
      <alignment horizontal="right" vertical="top" wrapText="1"/>
    </xf>
    <xf numFmtId="164" fontId="6" fillId="2" borderId="6" xfId="1" applyFont="1" applyFill="1" applyBorder="1" applyAlignment="1">
      <alignment horizontal="center"/>
    </xf>
    <xf numFmtId="164" fontId="6" fillId="2" borderId="6" xfId="1" applyFont="1" applyFill="1" applyBorder="1" applyAlignment="1">
      <alignment horizontal="center" vertical="center" wrapText="1"/>
    </xf>
    <xf numFmtId="164" fontId="6" fillId="2" borderId="6" xfId="1" applyFont="1" applyFill="1" applyBorder="1" applyAlignment="1">
      <alignment horizontal="center" vertical="top" wrapText="1"/>
    </xf>
    <xf numFmtId="164" fontId="8" fillId="2" borderId="6" xfId="1" applyFont="1" applyFill="1" applyBorder="1" applyAlignment="1">
      <alignment horizontal="center" vertical="top" wrapText="1"/>
    </xf>
    <xf numFmtId="164" fontId="8" fillId="0" borderId="6" xfId="1" applyFont="1" applyFill="1" applyBorder="1" applyAlignment="1">
      <alignment horizontal="center" vertical="top" wrapText="1"/>
    </xf>
    <xf numFmtId="164" fontId="9" fillId="0" borderId="6" xfId="1" applyFont="1" applyFill="1" applyBorder="1" applyAlignment="1">
      <alignment horizontal="center" vertical="top" wrapText="1"/>
    </xf>
    <xf numFmtId="164" fontId="8" fillId="0" borderId="6" xfId="1" applyFont="1" applyBorder="1" applyAlignment="1">
      <alignment horizontal="center" vertical="center" wrapText="1"/>
    </xf>
    <xf numFmtId="3" fontId="11" fillId="0" borderId="6" xfId="0" applyNumberFormat="1" applyFont="1" applyBorder="1" applyAlignment="1">
      <alignment vertical="top" wrapText="1"/>
    </xf>
    <xf numFmtId="3" fontId="8" fillId="2" borderId="6" xfId="0" applyNumberFormat="1" applyFont="1" applyFill="1" applyBorder="1" applyAlignment="1">
      <alignment vertical="top" wrapText="1"/>
    </xf>
    <xf numFmtId="3" fontId="6" fillId="2" borderId="6" xfId="0" applyNumberFormat="1" applyFont="1" applyFill="1" applyBorder="1" applyAlignment="1">
      <alignment vertical="top" wrapText="1"/>
    </xf>
    <xf numFmtId="3" fontId="14" fillId="0" borderId="6" xfId="0" applyNumberFormat="1" applyFont="1" applyBorder="1" applyAlignment="1">
      <alignment vertical="top" wrapText="1"/>
    </xf>
    <xf numFmtId="0" fontId="6" fillId="2" borderId="6" xfId="0" applyFont="1" applyFill="1" applyBorder="1" applyAlignment="1">
      <alignment horizontal="right" vertical="top" wrapText="1"/>
    </xf>
    <xf numFmtId="0" fontId="8" fillId="4" borderId="6" xfId="0" applyFont="1" applyFill="1" applyBorder="1" applyAlignment="1">
      <alignment vertical="top" wrapText="1"/>
    </xf>
    <xf numFmtId="164" fontId="8" fillId="4" borderId="6" xfId="1" applyFont="1" applyFill="1" applyBorder="1" applyAlignment="1">
      <alignment horizontal="center" vertical="top" wrapText="1"/>
    </xf>
    <xf numFmtId="164" fontId="12" fillId="0" borderId="6" xfId="1" applyFont="1" applyFill="1" applyBorder="1" applyAlignment="1">
      <alignment horizontal="center" vertical="top" wrapText="1"/>
    </xf>
    <xf numFmtId="164" fontId="4" fillId="0" borderId="6" xfId="1" applyFont="1" applyFill="1" applyBorder="1" applyAlignment="1">
      <alignment horizontal="center" vertical="top" wrapText="1"/>
    </xf>
    <xf numFmtId="3" fontId="8" fillId="4" borderId="6" xfId="0" applyNumberFormat="1" applyFont="1" applyFill="1" applyBorder="1" applyAlignment="1">
      <alignment vertical="top" wrapText="1"/>
    </xf>
    <xf numFmtId="164" fontId="9" fillId="4" borderId="6" xfId="1" applyFont="1" applyFill="1" applyBorder="1" applyAlignment="1">
      <alignment horizontal="center" vertical="top" wrapText="1"/>
    </xf>
    <xf numFmtId="4" fontId="8" fillId="2" borderId="6" xfId="0" applyNumberFormat="1" applyFont="1" applyFill="1" applyBorder="1" applyAlignment="1">
      <alignment vertical="top" wrapText="1"/>
    </xf>
    <xf numFmtId="3" fontId="9" fillId="0" borderId="6" xfId="0" applyNumberFormat="1" applyFont="1" applyBorder="1" applyAlignment="1">
      <alignment vertical="top" wrapText="1"/>
    </xf>
    <xf numFmtId="4" fontId="8" fillId="2" borderId="6" xfId="0" applyNumberFormat="1" applyFont="1" applyFill="1" applyBorder="1" applyAlignment="1">
      <alignment horizontal="right" vertical="top" wrapText="1"/>
    </xf>
    <xf numFmtId="2" fontId="8" fillId="2" borderId="6" xfId="0" applyNumberFormat="1" applyFont="1" applyFill="1" applyBorder="1" applyAlignment="1">
      <alignment horizontal="right" vertical="top" wrapText="1"/>
    </xf>
    <xf numFmtId="2" fontId="4" fillId="2" borderId="6" xfId="0" applyNumberFormat="1" applyFont="1" applyFill="1" applyBorder="1" applyAlignment="1">
      <alignment horizontal="right" vertical="top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9"/>
  <sheetViews>
    <sheetView tabSelected="1" view="pageBreakPreview" zoomScaleNormal="100" zoomScaleSheetLayoutView="100" workbookViewId="0">
      <selection activeCell="C5" sqref="C5:C6"/>
    </sheetView>
  </sheetViews>
  <sheetFormatPr defaultColWidth="9.1796875" defaultRowHeight="16.5" customHeight="1" x14ac:dyDescent="0.35"/>
  <cols>
    <col min="1" max="1" width="4" style="12" customWidth="1"/>
    <col min="2" max="2" width="45.453125" style="1" customWidth="1"/>
    <col min="3" max="7" width="15.7265625" style="1" customWidth="1"/>
    <col min="8" max="16384" width="9.1796875" style="1"/>
  </cols>
  <sheetData>
    <row r="2" spans="1:7" ht="16.5" customHeight="1" x14ac:dyDescent="0.35">
      <c r="B2" s="57" t="s">
        <v>3</v>
      </c>
      <c r="C2" s="57"/>
      <c r="D2" s="57"/>
      <c r="E2" s="57"/>
      <c r="F2" s="57"/>
      <c r="G2" s="57"/>
    </row>
    <row r="3" spans="1:7" ht="16.5" customHeight="1" x14ac:dyDescent="0.35">
      <c r="B3" s="56" t="s">
        <v>51</v>
      </c>
      <c r="C3" s="56"/>
      <c r="D3" s="56"/>
      <c r="E3" s="56"/>
      <c r="F3" s="56"/>
      <c r="G3" s="56"/>
    </row>
    <row r="4" spans="1:7" ht="16.5" customHeight="1" x14ac:dyDescent="0.35">
      <c r="B4" s="13"/>
      <c r="C4" s="13" t="s">
        <v>4</v>
      </c>
      <c r="D4" s="13"/>
      <c r="E4" s="13"/>
      <c r="F4" s="13"/>
      <c r="G4" s="2" t="s">
        <v>0</v>
      </c>
    </row>
    <row r="5" spans="1:7" ht="16.5" customHeight="1" x14ac:dyDescent="0.35">
      <c r="A5" s="58" t="s">
        <v>1</v>
      </c>
      <c r="B5" s="60" t="s">
        <v>5</v>
      </c>
      <c r="C5" s="60" t="s">
        <v>6</v>
      </c>
      <c r="D5" s="62" t="s">
        <v>7</v>
      </c>
      <c r="E5" s="64" t="s">
        <v>57</v>
      </c>
      <c r="F5" s="65"/>
      <c r="G5" s="66"/>
    </row>
    <row r="6" spans="1:7" ht="82.5" customHeight="1" x14ac:dyDescent="0.35">
      <c r="A6" s="59"/>
      <c r="B6" s="61"/>
      <c r="C6" s="61"/>
      <c r="D6" s="63"/>
      <c r="E6" s="3" t="s">
        <v>8</v>
      </c>
      <c r="F6" s="3" t="s">
        <v>9</v>
      </c>
      <c r="G6" s="3" t="s">
        <v>10</v>
      </c>
    </row>
    <row r="7" spans="1:7" ht="16.5" customHeight="1" x14ac:dyDescent="0.35">
      <c r="A7" s="10"/>
      <c r="B7" s="53" t="s">
        <v>11</v>
      </c>
      <c r="C7" s="54"/>
      <c r="D7" s="54"/>
      <c r="E7" s="54"/>
      <c r="F7" s="54"/>
      <c r="G7" s="55"/>
    </row>
    <row r="8" spans="1:7" ht="19.5" customHeight="1" x14ac:dyDescent="0.35">
      <c r="A8" s="10">
        <v>1</v>
      </c>
      <c r="B8" s="6" t="s">
        <v>12</v>
      </c>
      <c r="C8" s="28"/>
      <c r="D8" s="28">
        <f>E8+F8+G8</f>
        <v>7870</v>
      </c>
      <c r="E8" s="28">
        <v>1038</v>
      </c>
      <c r="F8" s="28">
        <v>3428</v>
      </c>
      <c r="G8" s="27">
        <v>3404</v>
      </c>
    </row>
    <row r="9" spans="1:7" ht="20.25" customHeight="1" x14ac:dyDescent="0.35">
      <c r="A9" s="10">
        <v>2</v>
      </c>
      <c r="B9" s="5" t="s">
        <v>13</v>
      </c>
      <c r="C9" s="29"/>
      <c r="D9" s="28">
        <f>E9+F9+G9</f>
        <v>112556</v>
      </c>
      <c r="E9" s="29">
        <v>10038</v>
      </c>
      <c r="F9" s="29">
        <v>59973</v>
      </c>
      <c r="G9" s="29">
        <v>42545</v>
      </c>
    </row>
    <row r="10" spans="1:7" ht="21" customHeight="1" x14ac:dyDescent="0.35">
      <c r="A10" s="10"/>
      <c r="B10" s="8" t="s">
        <v>14</v>
      </c>
      <c r="C10" s="15">
        <f>SUM(C8:C9)</f>
        <v>0</v>
      </c>
      <c r="D10" s="15">
        <f>SUM(D8:D9)</f>
        <v>120426</v>
      </c>
      <c r="E10" s="15">
        <f>SUM(E8:E9)</f>
        <v>11076</v>
      </c>
      <c r="F10" s="15">
        <f>SUM(F8:F9)</f>
        <v>63401</v>
      </c>
      <c r="G10" s="15">
        <f>SUM(G8:G9)</f>
        <v>45949</v>
      </c>
    </row>
    <row r="11" spans="1:7" ht="16.5" customHeight="1" x14ac:dyDescent="0.35">
      <c r="A11" s="10"/>
      <c r="B11" s="50" t="s">
        <v>15</v>
      </c>
      <c r="C11" s="51"/>
      <c r="D11" s="51"/>
      <c r="E11" s="51"/>
      <c r="F11" s="51"/>
      <c r="G11" s="52"/>
    </row>
    <row r="12" spans="1:7" ht="21.75" customHeight="1" x14ac:dyDescent="0.35">
      <c r="A12" s="10">
        <v>1</v>
      </c>
      <c r="B12" s="5" t="s">
        <v>16</v>
      </c>
      <c r="C12" s="47">
        <f>C13+C19+C24+C25+C26+C33+C34+C35</f>
        <v>259018</v>
      </c>
      <c r="D12" s="45">
        <f>D13+D19+D24+D25+D26+D33+D34+D35+D36+D37</f>
        <v>107950</v>
      </c>
      <c r="E12" s="45">
        <f t="shared" ref="E12:G12" si="0">E13+E19+E24+E25+E26+E33+E34+E35+E36+E37</f>
        <v>41574</v>
      </c>
      <c r="F12" s="45">
        <f t="shared" si="0"/>
        <v>36162</v>
      </c>
      <c r="G12" s="45">
        <f t="shared" si="0"/>
        <v>30214</v>
      </c>
    </row>
    <row r="13" spans="1:7" ht="34.5" customHeight="1" x14ac:dyDescent="0.35">
      <c r="A13" s="7"/>
      <c r="B13" s="14" t="s">
        <v>17</v>
      </c>
      <c r="C13" s="30">
        <f>SUM(C14:C17)</f>
        <v>190027</v>
      </c>
      <c r="D13" s="30">
        <f>E13+F13+G13</f>
        <v>43613</v>
      </c>
      <c r="E13" s="30">
        <f>SUM(E14:E18)</f>
        <v>10691</v>
      </c>
      <c r="F13" s="30">
        <f>SUM(F14:F18)</f>
        <v>16342</v>
      </c>
      <c r="G13" s="30">
        <f>SUM(G14:G18)</f>
        <v>16580</v>
      </c>
    </row>
    <row r="14" spans="1:7" ht="18.75" customHeight="1" x14ac:dyDescent="0.35">
      <c r="A14" s="7"/>
      <c r="B14" s="4" t="s">
        <v>18</v>
      </c>
      <c r="C14" s="16">
        <v>171288</v>
      </c>
      <c r="D14" s="23">
        <f>E14+F14+G14</f>
        <v>40421</v>
      </c>
      <c r="E14" s="17">
        <f>10295+396</f>
        <v>10691</v>
      </c>
      <c r="F14" s="17">
        <f>14372+725</f>
        <v>15097</v>
      </c>
      <c r="G14" s="18">
        <f>13981+652</f>
        <v>14633</v>
      </c>
    </row>
    <row r="15" spans="1:7" ht="17.25" customHeight="1" x14ac:dyDescent="0.35">
      <c r="A15" s="7"/>
      <c r="B15" s="4" t="s">
        <v>19</v>
      </c>
      <c r="C15" s="18">
        <v>5427</v>
      </c>
      <c r="D15" s="23">
        <f t="shared" ref="D15:D56" si="1">E15+F15+G15</f>
        <v>127</v>
      </c>
      <c r="E15" s="4"/>
      <c r="F15" s="17"/>
      <c r="G15" s="19">
        <v>127</v>
      </c>
    </row>
    <row r="16" spans="1:7" ht="17.25" customHeight="1" x14ac:dyDescent="0.35">
      <c r="A16" s="7"/>
      <c r="B16" s="4" t="s">
        <v>20</v>
      </c>
      <c r="C16" s="16">
        <v>9291</v>
      </c>
      <c r="D16" s="23">
        <f t="shared" si="1"/>
        <v>1751</v>
      </c>
      <c r="E16" s="20"/>
      <c r="F16" s="20">
        <f>722+29</f>
        <v>751</v>
      </c>
      <c r="G16" s="21">
        <f>950+50</f>
        <v>1000</v>
      </c>
    </row>
    <row r="17" spans="1:7" ht="30" customHeight="1" x14ac:dyDescent="0.35">
      <c r="A17" s="7"/>
      <c r="B17" s="4" t="s">
        <v>21</v>
      </c>
      <c r="C17" s="16">
        <v>4021</v>
      </c>
      <c r="D17" s="23">
        <f t="shared" si="1"/>
        <v>660</v>
      </c>
      <c r="E17" s="20"/>
      <c r="F17" s="20">
        <f>289+12</f>
        <v>301</v>
      </c>
      <c r="G17" s="21">
        <f>342+17</f>
        <v>359</v>
      </c>
    </row>
    <row r="18" spans="1:7" ht="30" customHeight="1" x14ac:dyDescent="0.35">
      <c r="A18" s="7"/>
      <c r="B18" s="4" t="s">
        <v>26</v>
      </c>
      <c r="C18" s="16">
        <v>2197</v>
      </c>
      <c r="D18" s="23">
        <f t="shared" si="1"/>
        <v>654</v>
      </c>
      <c r="E18" s="20"/>
      <c r="F18" s="20">
        <f>186+7</f>
        <v>193</v>
      </c>
      <c r="G18" s="21">
        <f>439+22</f>
        <v>461</v>
      </c>
    </row>
    <row r="19" spans="1:7" ht="31" x14ac:dyDescent="0.35">
      <c r="A19" s="7"/>
      <c r="B19" s="14" t="s">
        <v>22</v>
      </c>
      <c r="C19" s="30">
        <v>500</v>
      </c>
      <c r="D19" s="35">
        <f t="shared" si="1"/>
        <v>259</v>
      </c>
      <c r="E19" s="30">
        <f t="shared" ref="E19:G19" si="2">SUM(E20:E23)</f>
        <v>0</v>
      </c>
      <c r="F19" s="30">
        <f t="shared" si="2"/>
        <v>0</v>
      </c>
      <c r="G19" s="30">
        <f t="shared" si="2"/>
        <v>259</v>
      </c>
    </row>
    <row r="20" spans="1:7" ht="21" customHeight="1" x14ac:dyDescent="0.35">
      <c r="A20" s="7"/>
      <c r="B20" s="4" t="s">
        <v>23</v>
      </c>
      <c r="C20" s="22"/>
      <c r="D20" s="23">
        <f t="shared" si="1"/>
        <v>0</v>
      </c>
      <c r="E20" s="23"/>
      <c r="F20" s="17"/>
      <c r="G20" s="22"/>
    </row>
    <row r="21" spans="1:7" ht="21" customHeight="1" x14ac:dyDescent="0.35">
      <c r="A21" s="7"/>
      <c r="B21" s="4" t="s">
        <v>24</v>
      </c>
      <c r="C21" s="22"/>
      <c r="D21" s="23">
        <f t="shared" si="1"/>
        <v>259</v>
      </c>
      <c r="E21" s="23"/>
      <c r="F21" s="17"/>
      <c r="G21" s="22">
        <v>259</v>
      </c>
    </row>
    <row r="22" spans="1:7" ht="21" customHeight="1" x14ac:dyDescent="0.35">
      <c r="A22" s="7"/>
      <c r="B22" s="4" t="s">
        <v>25</v>
      </c>
      <c r="C22" s="22"/>
      <c r="D22" s="23">
        <f t="shared" si="1"/>
        <v>0</v>
      </c>
      <c r="E22" s="23"/>
      <c r="F22" s="17"/>
      <c r="G22" s="22"/>
    </row>
    <row r="23" spans="1:7" ht="21" customHeight="1" x14ac:dyDescent="0.35">
      <c r="A23" s="7"/>
      <c r="B23" s="4" t="s">
        <v>52</v>
      </c>
      <c r="C23" s="22"/>
      <c r="D23" s="23">
        <f t="shared" si="1"/>
        <v>0</v>
      </c>
      <c r="E23" s="23"/>
      <c r="F23" s="17"/>
      <c r="G23" s="22"/>
    </row>
    <row r="24" spans="1:7" ht="21" customHeight="1" x14ac:dyDescent="0.35">
      <c r="A24" s="7"/>
      <c r="B24" s="14" t="s">
        <v>53</v>
      </c>
      <c r="C24" s="31">
        <v>3600</v>
      </c>
      <c r="D24" s="35">
        <f t="shared" si="1"/>
        <v>1414</v>
      </c>
      <c r="E24" s="32">
        <v>256</v>
      </c>
      <c r="F24" s="32">
        <v>450</v>
      </c>
      <c r="G24" s="31">
        <v>708</v>
      </c>
    </row>
    <row r="25" spans="1:7" ht="18.75" customHeight="1" x14ac:dyDescent="0.35">
      <c r="A25" s="7"/>
      <c r="B25" s="14" t="s">
        <v>27</v>
      </c>
      <c r="C25" s="31">
        <v>900</v>
      </c>
      <c r="D25" s="35">
        <f t="shared" si="1"/>
        <v>148</v>
      </c>
      <c r="E25" s="32"/>
      <c r="F25" s="32">
        <v>74</v>
      </c>
      <c r="G25" s="31">
        <v>74</v>
      </c>
    </row>
    <row r="26" spans="1:7" ht="18.75" customHeight="1" x14ac:dyDescent="0.35">
      <c r="A26" s="7"/>
      <c r="B26" s="39" t="s">
        <v>28</v>
      </c>
      <c r="C26" s="40">
        <v>500</v>
      </c>
      <c r="D26" s="43">
        <f>E26+F26+G26</f>
        <v>66</v>
      </c>
      <c r="E26" s="44">
        <v>0</v>
      </c>
      <c r="F26" s="44">
        <f>F27+F28+F29+F30+F31</f>
        <v>7</v>
      </c>
      <c r="G26" s="44">
        <f>G27+G28+G29+G30+G31</f>
        <v>59</v>
      </c>
    </row>
    <row r="27" spans="1:7" ht="18.75" customHeight="1" x14ac:dyDescent="0.35">
      <c r="A27" s="7"/>
      <c r="B27" s="14" t="s">
        <v>29</v>
      </c>
      <c r="C27" s="31"/>
      <c r="D27" s="23">
        <f t="shared" si="1"/>
        <v>20</v>
      </c>
      <c r="E27" s="32"/>
      <c r="F27" s="41">
        <v>7</v>
      </c>
      <c r="G27" s="42">
        <v>13</v>
      </c>
    </row>
    <row r="28" spans="1:7" ht="16.5" customHeight="1" x14ac:dyDescent="0.35">
      <c r="A28" s="7"/>
      <c r="B28" s="4" t="s">
        <v>54</v>
      </c>
      <c r="C28" s="22"/>
      <c r="D28" s="23">
        <f t="shared" si="1"/>
        <v>20</v>
      </c>
      <c r="E28" s="23"/>
      <c r="F28" s="17"/>
      <c r="G28" s="22">
        <v>20</v>
      </c>
    </row>
    <row r="29" spans="1:7" ht="19.5" customHeight="1" x14ac:dyDescent="0.35">
      <c r="A29" s="7"/>
      <c r="B29" s="4" t="s">
        <v>30</v>
      </c>
      <c r="C29" s="22"/>
      <c r="D29" s="23">
        <f t="shared" si="1"/>
        <v>26</v>
      </c>
      <c r="E29" s="24"/>
      <c r="F29" s="17"/>
      <c r="G29" s="22">
        <v>26</v>
      </c>
    </row>
    <row r="30" spans="1:7" ht="19.5" customHeight="1" x14ac:dyDescent="0.35">
      <c r="A30" s="7"/>
      <c r="B30" s="4" t="s">
        <v>31</v>
      </c>
      <c r="C30" s="22"/>
      <c r="D30" s="23">
        <f t="shared" si="1"/>
        <v>0</v>
      </c>
      <c r="E30" s="24"/>
      <c r="F30" s="17"/>
      <c r="G30" s="22"/>
    </row>
    <row r="31" spans="1:7" ht="19.5" customHeight="1" x14ac:dyDescent="0.35">
      <c r="A31" s="7"/>
      <c r="B31" s="4" t="s">
        <v>32</v>
      </c>
      <c r="C31" s="22"/>
      <c r="D31" s="23">
        <f t="shared" si="1"/>
        <v>0</v>
      </c>
      <c r="E31" s="24"/>
      <c r="F31" s="17"/>
      <c r="G31" s="22"/>
    </row>
    <row r="32" spans="1:7" ht="18" customHeight="1" x14ac:dyDescent="0.35">
      <c r="A32" s="7"/>
      <c r="B32" s="14" t="s">
        <v>33</v>
      </c>
      <c r="C32" s="31"/>
      <c r="D32" s="23">
        <f t="shared" si="1"/>
        <v>0</v>
      </c>
      <c r="E32" s="32"/>
      <c r="F32" s="32"/>
      <c r="G32" s="31"/>
    </row>
    <row r="33" spans="1:7" ht="18" customHeight="1" x14ac:dyDescent="0.35">
      <c r="A33" s="7"/>
      <c r="B33" s="14" t="s">
        <v>34</v>
      </c>
      <c r="C33" s="31">
        <v>57245</v>
      </c>
      <c r="D33" s="35">
        <f t="shared" si="1"/>
        <v>2539</v>
      </c>
      <c r="E33" s="32"/>
      <c r="F33" s="32">
        <f>787+936</f>
        <v>1723</v>
      </c>
      <c r="G33" s="31">
        <f>397+419</f>
        <v>816</v>
      </c>
    </row>
    <row r="34" spans="1:7" ht="18" customHeight="1" x14ac:dyDescent="0.35">
      <c r="A34" s="7"/>
      <c r="B34" s="14" t="s">
        <v>56</v>
      </c>
      <c r="C34" s="31">
        <v>6246</v>
      </c>
      <c r="D34" s="35">
        <f t="shared" si="1"/>
        <v>3486</v>
      </c>
      <c r="E34" s="32"/>
      <c r="F34" s="32">
        <f>3237+228</f>
        <v>3465</v>
      </c>
      <c r="G34" s="31">
        <v>21</v>
      </c>
    </row>
    <row r="35" spans="1:7" ht="18.75" customHeight="1" x14ac:dyDescent="0.35">
      <c r="A35" s="7"/>
      <c r="B35" s="14" t="s">
        <v>35</v>
      </c>
      <c r="C35" s="31"/>
      <c r="D35" s="35">
        <f t="shared" si="1"/>
        <v>35813</v>
      </c>
      <c r="E35" s="32">
        <f>9222+851</f>
        <v>10073</v>
      </c>
      <c r="F35" s="32">
        <f>13046+1005</f>
        <v>14051</v>
      </c>
      <c r="G35" s="31">
        <f>10761+928</f>
        <v>11689</v>
      </c>
    </row>
    <row r="36" spans="1:7" ht="18.75" customHeight="1" x14ac:dyDescent="0.35">
      <c r="A36" s="7"/>
      <c r="B36" s="14" t="s">
        <v>36</v>
      </c>
      <c r="C36" s="31"/>
      <c r="D36" s="35">
        <f t="shared" si="1"/>
        <v>58</v>
      </c>
      <c r="E36" s="32"/>
      <c r="F36" s="32">
        <v>50</v>
      </c>
      <c r="G36" s="31">
        <v>8</v>
      </c>
    </row>
    <row r="37" spans="1:7" ht="24.75" customHeight="1" x14ac:dyDescent="0.35">
      <c r="A37" s="7"/>
      <c r="B37" s="14" t="s">
        <v>37</v>
      </c>
      <c r="C37" s="31"/>
      <c r="D37" s="35">
        <f t="shared" si="1"/>
        <v>20554</v>
      </c>
      <c r="E37" s="32">
        <v>20554</v>
      </c>
      <c r="F37" s="32"/>
      <c r="G37" s="31"/>
    </row>
    <row r="38" spans="1:7" ht="27" customHeight="1" x14ac:dyDescent="0.35">
      <c r="A38" s="10">
        <v>3</v>
      </c>
      <c r="B38" s="5" t="s">
        <v>38</v>
      </c>
      <c r="C38" s="48">
        <f>C39+C45+C46+C47+C48</f>
        <v>62302</v>
      </c>
      <c r="D38" s="35">
        <f>D39+D45+D46+D47+D48</f>
        <v>14587</v>
      </c>
      <c r="E38" s="35">
        <f t="shared" ref="E38:G38" si="3">E39+E45+E46+E47+E48</f>
        <v>3232</v>
      </c>
      <c r="F38" s="35">
        <f t="shared" si="3"/>
        <v>5845</v>
      </c>
      <c r="G38" s="35">
        <f t="shared" si="3"/>
        <v>5510</v>
      </c>
    </row>
    <row r="39" spans="1:7" ht="21" customHeight="1" x14ac:dyDescent="0.35">
      <c r="A39" s="10"/>
      <c r="B39" s="14" t="s">
        <v>17</v>
      </c>
      <c r="C39" s="48">
        <f>C40+C41+C42+C43+C44</f>
        <v>51712</v>
      </c>
      <c r="D39" s="35">
        <f>E39+F39+G39</f>
        <v>12628</v>
      </c>
      <c r="E39" s="35">
        <f>E40+E41+E42+E43</f>
        <v>3034</v>
      </c>
      <c r="F39" s="35">
        <f>F40+F41+F42+F43+F44</f>
        <v>4534</v>
      </c>
      <c r="G39" s="35">
        <f>G40+G41+G42+G43+G44</f>
        <v>5060</v>
      </c>
    </row>
    <row r="40" spans="1:7" ht="21" customHeight="1" x14ac:dyDescent="0.35">
      <c r="A40" s="10"/>
      <c r="B40" s="4" t="s">
        <v>39</v>
      </c>
      <c r="C40" s="49">
        <v>46980</v>
      </c>
      <c r="D40" s="23">
        <f t="shared" si="1"/>
        <v>11745</v>
      </c>
      <c r="E40" s="36">
        <v>3034</v>
      </c>
      <c r="F40" s="37">
        <v>4179</v>
      </c>
      <c r="G40" s="38">
        <v>4532</v>
      </c>
    </row>
    <row r="41" spans="1:7" ht="21" customHeight="1" x14ac:dyDescent="0.35">
      <c r="A41" s="10"/>
      <c r="B41" s="4" t="s">
        <v>19</v>
      </c>
      <c r="C41" s="49">
        <v>1200</v>
      </c>
      <c r="D41" s="23">
        <f t="shared" si="1"/>
        <v>0</v>
      </c>
      <c r="E41" s="9"/>
      <c r="F41" s="34"/>
      <c r="G41" s="26"/>
    </row>
    <row r="42" spans="1:7" ht="21" customHeight="1" x14ac:dyDescent="0.35">
      <c r="A42" s="10"/>
      <c r="B42" s="4" t="s">
        <v>20</v>
      </c>
      <c r="C42" s="49">
        <v>1928</v>
      </c>
      <c r="D42" s="23">
        <f t="shared" si="1"/>
        <v>482</v>
      </c>
      <c r="E42" s="9"/>
      <c r="F42" s="37">
        <v>207</v>
      </c>
      <c r="G42" s="26">
        <v>275</v>
      </c>
    </row>
    <row r="43" spans="1:7" ht="21" customHeight="1" x14ac:dyDescent="0.35">
      <c r="A43" s="10"/>
      <c r="B43" s="4" t="s">
        <v>21</v>
      </c>
      <c r="C43" s="49">
        <v>932</v>
      </c>
      <c r="D43" s="23">
        <f t="shared" si="1"/>
        <v>233</v>
      </c>
      <c r="E43" s="9"/>
      <c r="F43" s="37">
        <v>90</v>
      </c>
      <c r="G43" s="38">
        <v>143</v>
      </c>
    </row>
    <row r="44" spans="1:7" ht="21" customHeight="1" x14ac:dyDescent="0.35">
      <c r="A44" s="10"/>
      <c r="B44" s="4" t="s">
        <v>26</v>
      </c>
      <c r="C44" s="49">
        <v>672</v>
      </c>
      <c r="D44" s="23">
        <f t="shared" si="1"/>
        <v>168</v>
      </c>
      <c r="E44" s="9"/>
      <c r="F44" s="37">
        <v>58</v>
      </c>
      <c r="G44" s="38">
        <v>110</v>
      </c>
    </row>
    <row r="45" spans="1:7" ht="21" customHeight="1" x14ac:dyDescent="0.35">
      <c r="A45" s="10"/>
      <c r="B45" s="4" t="s">
        <v>40</v>
      </c>
      <c r="C45" s="48">
        <v>300</v>
      </c>
      <c r="D45" s="35">
        <f t="shared" si="1"/>
        <v>291</v>
      </c>
      <c r="E45" s="9"/>
      <c r="F45" s="46">
        <v>291</v>
      </c>
      <c r="G45" s="26"/>
    </row>
    <row r="46" spans="1:7" ht="21" customHeight="1" x14ac:dyDescent="0.35">
      <c r="A46" s="10"/>
      <c r="B46" s="4" t="s">
        <v>41</v>
      </c>
      <c r="C46" s="48">
        <v>700</v>
      </c>
      <c r="D46" s="35">
        <f t="shared" si="1"/>
        <v>275</v>
      </c>
      <c r="E46" s="9"/>
      <c r="F46" s="34">
        <v>275</v>
      </c>
      <c r="G46" s="26"/>
    </row>
    <row r="47" spans="1:7" ht="21" customHeight="1" x14ac:dyDescent="0.35">
      <c r="A47" s="10"/>
      <c r="B47" s="4" t="s">
        <v>42</v>
      </c>
      <c r="C47" s="48">
        <v>300</v>
      </c>
      <c r="D47" s="35">
        <f t="shared" si="1"/>
        <v>95</v>
      </c>
      <c r="E47" s="9"/>
      <c r="F47" s="34">
        <v>52</v>
      </c>
      <c r="G47" s="26">
        <v>43</v>
      </c>
    </row>
    <row r="48" spans="1:7" ht="21" customHeight="1" x14ac:dyDescent="0.35">
      <c r="A48" s="10"/>
      <c r="B48" s="39" t="s">
        <v>43</v>
      </c>
      <c r="C48" s="48">
        <f>C49+C50+C51+C52+C53+C54+C56+C55</f>
        <v>9290</v>
      </c>
      <c r="D48" s="35">
        <f>D49+D50+D51+D52+D53+D54+D55+D56</f>
        <v>1298</v>
      </c>
      <c r="E48" s="35">
        <f t="shared" ref="E48:G48" si="4">E49+E50+E51+E52+E53+E54+E55+E56</f>
        <v>198</v>
      </c>
      <c r="F48" s="35">
        <f t="shared" si="4"/>
        <v>693</v>
      </c>
      <c r="G48" s="35">
        <f t="shared" si="4"/>
        <v>407</v>
      </c>
    </row>
    <row r="49" spans="1:7" ht="21" customHeight="1" x14ac:dyDescent="0.35">
      <c r="A49" s="10"/>
      <c r="B49" s="14" t="s">
        <v>44</v>
      </c>
      <c r="C49" s="49">
        <v>300</v>
      </c>
      <c r="D49" s="23">
        <f t="shared" si="1"/>
        <v>52</v>
      </c>
      <c r="E49" s="36">
        <v>15</v>
      </c>
      <c r="F49" s="37">
        <v>20</v>
      </c>
      <c r="G49" s="38">
        <v>17</v>
      </c>
    </row>
    <row r="50" spans="1:7" ht="21" customHeight="1" x14ac:dyDescent="0.35">
      <c r="A50" s="10"/>
      <c r="B50" s="14" t="s">
        <v>55</v>
      </c>
      <c r="C50" s="49">
        <v>160</v>
      </c>
      <c r="D50" s="23">
        <f t="shared" si="1"/>
        <v>159</v>
      </c>
      <c r="E50" s="36">
        <v>159</v>
      </c>
      <c r="F50" s="37"/>
      <c r="G50" s="38"/>
    </row>
    <row r="51" spans="1:7" ht="21" customHeight="1" x14ac:dyDescent="0.35">
      <c r="A51" s="10"/>
      <c r="B51" s="14" t="s">
        <v>45</v>
      </c>
      <c r="C51" s="49">
        <v>300</v>
      </c>
      <c r="D51" s="23">
        <f t="shared" si="1"/>
        <v>298</v>
      </c>
      <c r="E51" s="36"/>
      <c r="F51" s="37">
        <v>298</v>
      </c>
      <c r="G51" s="38"/>
    </row>
    <row r="52" spans="1:7" ht="21" customHeight="1" x14ac:dyDescent="0.35">
      <c r="A52" s="10"/>
      <c r="B52" s="14" t="s">
        <v>46</v>
      </c>
      <c r="C52" s="49">
        <v>150</v>
      </c>
      <c r="D52" s="23">
        <f t="shared" si="1"/>
        <v>128</v>
      </c>
      <c r="E52" s="36"/>
      <c r="F52" s="37">
        <v>128</v>
      </c>
      <c r="G52" s="38"/>
    </row>
    <row r="53" spans="1:7" ht="21" customHeight="1" x14ac:dyDescent="0.35">
      <c r="A53" s="10"/>
      <c r="B53" s="14" t="s">
        <v>47</v>
      </c>
      <c r="C53" s="49">
        <v>1000</v>
      </c>
      <c r="D53" s="23">
        <f t="shared" si="1"/>
        <v>200</v>
      </c>
      <c r="E53" s="36"/>
      <c r="F53" s="37">
        <v>200</v>
      </c>
      <c r="G53" s="38"/>
    </row>
    <row r="54" spans="1:7" ht="21" customHeight="1" x14ac:dyDescent="0.35">
      <c r="A54" s="10"/>
      <c r="B54" s="14" t="s">
        <v>48</v>
      </c>
      <c r="C54" s="49">
        <v>80</v>
      </c>
      <c r="D54" s="23">
        <f t="shared" si="1"/>
        <v>80</v>
      </c>
      <c r="E54" s="36"/>
      <c r="F54" s="37"/>
      <c r="G54" s="38">
        <v>80</v>
      </c>
    </row>
    <row r="55" spans="1:7" ht="21" customHeight="1" x14ac:dyDescent="0.35">
      <c r="A55" s="10"/>
      <c r="B55" s="14" t="s">
        <v>49</v>
      </c>
      <c r="C55" s="49">
        <v>300</v>
      </c>
      <c r="D55" s="23">
        <f t="shared" si="1"/>
        <v>240</v>
      </c>
      <c r="E55" s="36"/>
      <c r="F55" s="37"/>
      <c r="G55" s="38">
        <v>240</v>
      </c>
    </row>
    <row r="56" spans="1:7" ht="21" customHeight="1" x14ac:dyDescent="0.35">
      <c r="A56" s="10"/>
      <c r="B56" s="4" t="s">
        <v>32</v>
      </c>
      <c r="C56" s="49">
        <v>7000</v>
      </c>
      <c r="D56" s="23">
        <f t="shared" si="1"/>
        <v>141</v>
      </c>
      <c r="E56" s="36">
        <v>24</v>
      </c>
      <c r="F56" s="37">
        <v>47</v>
      </c>
      <c r="G56" s="38">
        <v>70</v>
      </c>
    </row>
    <row r="57" spans="1:7" ht="32.25" customHeight="1" x14ac:dyDescent="0.35">
      <c r="A57" s="7"/>
      <c r="B57" s="11" t="s">
        <v>50</v>
      </c>
      <c r="C57" s="33">
        <f>C12+C38</f>
        <v>321320</v>
      </c>
      <c r="D57" s="33">
        <f>D12+D38</f>
        <v>122537</v>
      </c>
      <c r="E57" s="33">
        <f t="shared" ref="E57:G57" si="5">E12+E38</f>
        <v>44806</v>
      </c>
      <c r="F57" s="33">
        <f t="shared" si="5"/>
        <v>42007</v>
      </c>
      <c r="G57" s="33">
        <f t="shared" si="5"/>
        <v>35724</v>
      </c>
    </row>
    <row r="58" spans="1:7" ht="16.5" customHeight="1" x14ac:dyDescent="0.35">
      <c r="B58" s="12" t="s">
        <v>2</v>
      </c>
      <c r="D58" s="12"/>
      <c r="E58" s="25"/>
      <c r="F58" s="25"/>
      <c r="G58" s="25"/>
    </row>
    <row r="59" spans="1:7" ht="16.5" customHeight="1" x14ac:dyDescent="0.35">
      <c r="B59" s="12" t="s">
        <v>58</v>
      </c>
      <c r="D59" s="12"/>
    </row>
  </sheetData>
  <mergeCells count="9">
    <mergeCell ref="B11:G11"/>
    <mergeCell ref="B7:G7"/>
    <mergeCell ref="B3:G3"/>
    <mergeCell ref="B2:G2"/>
    <mergeCell ref="A5:A6"/>
    <mergeCell ref="B5:B6"/>
    <mergeCell ref="C5:C6"/>
    <mergeCell ref="D5:D6"/>
    <mergeCell ref="E5:G5"/>
  </mergeCells>
  <pageMargins left="0.31496062992125984" right="0.31496062992125984" top="0.15748031496062992" bottom="0.15748031496062992" header="0.31496062992125984" footer="0.31496062992125984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</vt:lpstr>
      <vt:lpstr>отчет!Область_печати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Laura</cp:lastModifiedBy>
  <cp:lastPrinted>2021-02-01T08:26:17Z</cp:lastPrinted>
  <dcterms:created xsi:type="dcterms:W3CDTF">2017-03-27T04:35:45Z</dcterms:created>
  <dcterms:modified xsi:type="dcterms:W3CDTF">2021-03-19T05:12:28Z</dcterms:modified>
</cp:coreProperties>
</file>